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KMcGrath\Documents\"/>
    </mc:Choice>
  </mc:AlternateContent>
  <xr:revisionPtr revIDLastSave="0" documentId="8_{E2A64271-F911-4F97-834D-DEEA21100B84}" xr6:coauthVersionLast="47" xr6:coauthVersionMax="47" xr10:uidLastSave="{00000000-0000-0000-0000-000000000000}"/>
  <bookViews>
    <workbookView xWindow="2295" yWindow="2295" windowWidth="38700" windowHeight="15225" xr2:uid="{00000000-000D-0000-FFFF-FFFF00000000}"/>
  </bookViews>
  <sheets>
    <sheet name="1st JD 66th AD DEL DEM" sheetId="337" r:id="rId1"/>
    <sheet name="1st JD 66th AD ALT DEM" sheetId="338" r:id="rId2"/>
    <sheet name="1st JD 68th AD DEL DEM" sheetId="340" r:id="rId3"/>
    <sheet name="1st JD 68th AD ALT DEM" sheetId="377" r:id="rId4"/>
    <sheet name="1st JD 70th AD DEL DEM" sheetId="341" r:id="rId5"/>
    <sheet name="1st JD 70th AD ALT DEM" sheetId="378" r:id="rId6"/>
    <sheet name="1st JD 71st AD DEL DEM" sheetId="343" r:id="rId7"/>
    <sheet name="1st JD 71st AD ALT DEM" sheetId="344" r:id="rId8"/>
    <sheet name="1st JD 72nd AD DEL DEM" sheetId="345" r:id="rId9"/>
    <sheet name="1st JD 72nd AD ALT DEM" sheetId="346" r:id="rId10"/>
    <sheet name="1st JD 74th AD DEL DEM" sheetId="379" r:id="rId11"/>
    <sheet name="2nd JD 53rd AD DEL DEM" sheetId="359" r:id="rId12"/>
    <sheet name="4th JD 107th AD DEL CON" sheetId="350" r:id="rId13"/>
    <sheet name="4th JD 107th AD ALT CON" sheetId="351" r:id="rId14"/>
    <sheet name="9th JD 99th AD DEL CON" sheetId="381" r:id="rId15"/>
    <sheet name="9th JD 99th AD ALT CON" sheetId="380" r:id="rId16"/>
    <sheet name="11th JD 28th AD DEL DEM" sheetId="371" r:id="rId17"/>
    <sheet name="11th JD 28th AD ALT DEM" sheetId="372" r:id="rId18"/>
    <sheet name="SC 47th AD REP" sheetId="367" r:id="rId19"/>
    <sheet name="SC 48th AD REP" sheetId="368" r:id="rId2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81" l="1"/>
  <c r="C18" i="344"/>
  <c r="D18" i="344"/>
  <c r="D9" i="379"/>
  <c r="C9" i="379"/>
  <c r="C5" i="367"/>
  <c r="D5" i="367" s="1"/>
  <c r="C13" i="344"/>
  <c r="D13" i="344" s="1"/>
  <c r="D23" i="338"/>
  <c r="C19" i="338"/>
  <c r="D19" i="338" s="1"/>
  <c r="C20" i="338"/>
  <c r="D20" i="338" s="1"/>
  <c r="C21" i="338"/>
  <c r="D21" i="338" s="1"/>
  <c r="C22" i="338"/>
  <c r="D22" i="338" s="1"/>
  <c r="C23" i="338"/>
  <c r="C24" i="338"/>
  <c r="C4" i="379"/>
  <c r="D4" i="379" s="1"/>
  <c r="C5" i="379"/>
  <c r="D5" i="379" s="1"/>
  <c r="D20" i="341"/>
  <c r="C11" i="341"/>
  <c r="D11" i="341" s="1"/>
  <c r="C12" i="341"/>
  <c r="D12" i="341" s="1"/>
  <c r="C13" i="341"/>
  <c r="D13" i="341" s="1"/>
  <c r="C14" i="341"/>
  <c r="D14" i="341" s="1"/>
  <c r="C15" i="341"/>
  <c r="D15" i="341" s="1"/>
  <c r="C16" i="341"/>
  <c r="D16" i="341" s="1"/>
  <c r="C17" i="341"/>
  <c r="D17" i="341" s="1"/>
  <c r="C18" i="341"/>
  <c r="D18" i="341" s="1"/>
  <c r="C19" i="341"/>
  <c r="D19" i="341" s="1"/>
  <c r="C20" i="341"/>
  <c r="C21" i="341"/>
  <c r="D21" i="341" s="1"/>
  <c r="C22" i="341"/>
  <c r="D22" i="341" s="1"/>
  <c r="C23" i="341"/>
  <c r="D23" i="341" s="1"/>
  <c r="C24" i="341"/>
  <c r="D24" i="341" s="1"/>
  <c r="C25" i="341"/>
  <c r="D25" i="341" s="1"/>
  <c r="C10" i="380"/>
  <c r="D3" i="380"/>
  <c r="D4" i="380"/>
  <c r="D5" i="380"/>
  <c r="D6" i="380"/>
  <c r="D7" i="380"/>
  <c r="D8" i="380"/>
  <c r="D9" i="380"/>
  <c r="D3" i="381"/>
  <c r="D4" i="381"/>
  <c r="D5" i="381"/>
  <c r="D6" i="381"/>
  <c r="D7" i="381"/>
  <c r="D8" i="381"/>
  <c r="C3" i="350" l="1"/>
  <c r="C4" i="350"/>
  <c r="C5" i="350"/>
  <c r="C6" i="350"/>
  <c r="C7" i="350"/>
  <c r="B9" i="381"/>
  <c r="E5" i="381"/>
  <c r="E4" i="381"/>
  <c r="B10" i="380"/>
  <c r="E6" i="380"/>
  <c r="E5" i="380"/>
  <c r="E4" i="380"/>
  <c r="B23" i="379"/>
  <c r="C22" i="379"/>
  <c r="C21" i="379"/>
  <c r="C20" i="379"/>
  <c r="C19" i="379"/>
  <c r="D19" i="379" s="1"/>
  <c r="C18" i="379"/>
  <c r="D18" i="379" s="1"/>
  <c r="C17" i="379"/>
  <c r="D17" i="379" s="1"/>
  <c r="C16" i="379"/>
  <c r="D16" i="379" s="1"/>
  <c r="C15" i="379"/>
  <c r="D15" i="379" s="1"/>
  <c r="C14" i="379"/>
  <c r="D14" i="379" s="1"/>
  <c r="C13" i="379"/>
  <c r="D13" i="379" s="1"/>
  <c r="C12" i="379"/>
  <c r="D12" i="379" s="1"/>
  <c r="C11" i="379"/>
  <c r="D11" i="379" s="1"/>
  <c r="C10" i="379"/>
  <c r="D10" i="379" s="1"/>
  <c r="C8" i="379"/>
  <c r="D8" i="379" s="1"/>
  <c r="C7" i="379"/>
  <c r="D7" i="379" s="1"/>
  <c r="C6" i="379"/>
  <c r="D6" i="379" s="1"/>
  <c r="C3" i="379"/>
  <c r="B30" i="378"/>
  <c r="C29" i="378"/>
  <c r="C28" i="378"/>
  <c r="C27" i="378"/>
  <c r="C26" i="378"/>
  <c r="D26" i="378" s="1"/>
  <c r="C25" i="378"/>
  <c r="D25" i="378" s="1"/>
  <c r="C24" i="378"/>
  <c r="D24" i="378" s="1"/>
  <c r="C23" i="378"/>
  <c r="D23" i="378" s="1"/>
  <c r="C22" i="378"/>
  <c r="D22" i="378" s="1"/>
  <c r="C21" i="378"/>
  <c r="D21" i="378" s="1"/>
  <c r="C20" i="378"/>
  <c r="D20" i="378" s="1"/>
  <c r="C19" i="378"/>
  <c r="D19" i="378" s="1"/>
  <c r="C18" i="378"/>
  <c r="D18" i="378" s="1"/>
  <c r="C17" i="378"/>
  <c r="D17" i="378" s="1"/>
  <c r="C16" i="378"/>
  <c r="D16" i="378" s="1"/>
  <c r="C15" i="378"/>
  <c r="D15" i="378" s="1"/>
  <c r="C14" i="378"/>
  <c r="D14" i="378" s="1"/>
  <c r="C13" i="378"/>
  <c r="D13" i="378" s="1"/>
  <c r="C12" i="378"/>
  <c r="D12" i="378" s="1"/>
  <c r="C11" i="378"/>
  <c r="D11" i="378" s="1"/>
  <c r="C10" i="378"/>
  <c r="D10" i="378" s="1"/>
  <c r="C9" i="378"/>
  <c r="D9" i="378" s="1"/>
  <c r="C8" i="378"/>
  <c r="D8" i="378" s="1"/>
  <c r="C7" i="378"/>
  <c r="D7" i="378" s="1"/>
  <c r="C6" i="378"/>
  <c r="D6" i="378" s="1"/>
  <c r="C5" i="378"/>
  <c r="D5" i="378" s="1"/>
  <c r="C4" i="378"/>
  <c r="D4" i="378" s="1"/>
  <c r="C3" i="378"/>
  <c r="B21" i="377"/>
  <c r="C20" i="377"/>
  <c r="C19" i="377"/>
  <c r="C18" i="377"/>
  <c r="C17" i="377"/>
  <c r="D17" i="377" s="1"/>
  <c r="C16" i="377"/>
  <c r="D16" i="377" s="1"/>
  <c r="C15" i="377"/>
  <c r="D15" i="377" s="1"/>
  <c r="C14" i="377"/>
  <c r="D14" i="377" s="1"/>
  <c r="C13" i="377"/>
  <c r="D13" i="377" s="1"/>
  <c r="C12" i="377"/>
  <c r="D12" i="377" s="1"/>
  <c r="C11" i="377"/>
  <c r="D11" i="377" s="1"/>
  <c r="C10" i="377"/>
  <c r="D10" i="377" s="1"/>
  <c r="C9" i="377"/>
  <c r="D9" i="377" s="1"/>
  <c r="C8" i="377"/>
  <c r="D8" i="377" s="1"/>
  <c r="C7" i="377"/>
  <c r="D7" i="377" s="1"/>
  <c r="C6" i="377"/>
  <c r="C5" i="377"/>
  <c r="D5" i="377" s="1"/>
  <c r="C4" i="377"/>
  <c r="D4" i="377" s="1"/>
  <c r="C3" i="377"/>
  <c r="D3" i="377" s="1"/>
  <c r="D10" i="380" l="1"/>
  <c r="D9" i="381"/>
  <c r="C23" i="379"/>
  <c r="C30" i="378"/>
  <c r="C21" i="377"/>
  <c r="E3" i="381"/>
  <c r="E3" i="380"/>
  <c r="D3" i="379"/>
  <c r="D3" i="378"/>
  <c r="D6" i="377"/>
  <c r="C13" i="343"/>
  <c r="D13" i="343" s="1"/>
  <c r="C5" i="343"/>
  <c r="D5" i="343" s="1"/>
  <c r="B15" i="372" l="1"/>
  <c r="C14" i="372"/>
  <c r="C13" i="372"/>
  <c r="C12" i="372"/>
  <c r="C11" i="372"/>
  <c r="D11" i="372" s="1"/>
  <c r="C10" i="372"/>
  <c r="D10" i="372" s="1"/>
  <c r="C9" i="372"/>
  <c r="D9" i="372" s="1"/>
  <c r="C8" i="372"/>
  <c r="D8" i="372" s="1"/>
  <c r="C7" i="372"/>
  <c r="D7" i="372" s="1"/>
  <c r="C6" i="372"/>
  <c r="D6" i="372" s="1"/>
  <c r="C5" i="372"/>
  <c r="D5" i="372" s="1"/>
  <c r="C4" i="372"/>
  <c r="D4" i="372" s="1"/>
  <c r="C3" i="372"/>
  <c r="C4" i="371"/>
  <c r="D4" i="371" s="1"/>
  <c r="C5" i="371"/>
  <c r="D5" i="371" s="1"/>
  <c r="C6" i="371"/>
  <c r="D6" i="371" s="1"/>
  <c r="C7" i="371"/>
  <c r="D7" i="371" s="1"/>
  <c r="C8" i="371"/>
  <c r="D8" i="371" s="1"/>
  <c r="C9" i="371"/>
  <c r="D9" i="371" s="1"/>
  <c r="C10" i="371"/>
  <c r="D10" i="371" s="1"/>
  <c r="C11" i="371"/>
  <c r="D11" i="371" s="1"/>
  <c r="C12" i="371"/>
  <c r="D12" i="371" s="1"/>
  <c r="C13" i="371"/>
  <c r="D13" i="371" s="1"/>
  <c r="C14" i="371"/>
  <c r="D14" i="371" s="1"/>
  <c r="C15" i="371"/>
  <c r="D15" i="371" s="1"/>
  <c r="C16" i="371"/>
  <c r="D16" i="371" s="1"/>
  <c r="C17" i="371"/>
  <c r="D17" i="371" s="1"/>
  <c r="C18" i="371"/>
  <c r="D18" i="371" s="1"/>
  <c r="B22" i="371"/>
  <c r="C21" i="371"/>
  <c r="C20" i="371"/>
  <c r="C19" i="371"/>
  <c r="C3" i="371"/>
  <c r="D3" i="368"/>
  <c r="B10" i="368"/>
  <c r="C9" i="368"/>
  <c r="C8" i="368"/>
  <c r="C7" i="368"/>
  <c r="C6" i="368"/>
  <c r="D6" i="368" s="1"/>
  <c r="C5" i="368"/>
  <c r="D5" i="368" s="1"/>
  <c r="C4" i="368"/>
  <c r="D4" i="368" s="1"/>
  <c r="C3" i="368"/>
  <c r="C6" i="367"/>
  <c r="D6" i="367" s="1"/>
  <c r="B10" i="367"/>
  <c r="C9" i="367"/>
  <c r="C8" i="367"/>
  <c r="C7" i="367"/>
  <c r="C4" i="367"/>
  <c r="D4" i="367" s="1"/>
  <c r="C3" i="367"/>
  <c r="D3" i="367" s="1"/>
  <c r="C4" i="359"/>
  <c r="D4" i="359" s="1"/>
  <c r="C5" i="359"/>
  <c r="D5" i="359" s="1"/>
  <c r="C6" i="359"/>
  <c r="D6" i="359" s="1"/>
  <c r="C7" i="359"/>
  <c r="D7" i="359" s="1"/>
  <c r="C8" i="359"/>
  <c r="D8" i="359" s="1"/>
  <c r="C9" i="359"/>
  <c r="D9" i="359" s="1"/>
  <c r="C10" i="359"/>
  <c r="D10" i="359" s="1"/>
  <c r="C11" i="359"/>
  <c r="D11" i="359" s="1"/>
  <c r="C12" i="359"/>
  <c r="D12" i="359" s="1"/>
  <c r="C13" i="359"/>
  <c r="D13" i="359" s="1"/>
  <c r="B17" i="359"/>
  <c r="C16" i="359"/>
  <c r="C15" i="359"/>
  <c r="C14" i="359"/>
  <c r="C3" i="359"/>
  <c r="B8" i="351"/>
  <c r="C7" i="351"/>
  <c r="C6" i="351"/>
  <c r="C5" i="351"/>
  <c r="C4" i="351"/>
  <c r="C3" i="351"/>
  <c r="D3" i="351" s="1"/>
  <c r="D3" i="350"/>
  <c r="D4" i="350"/>
  <c r="B8" i="350"/>
  <c r="B22" i="346"/>
  <c r="C21" i="346"/>
  <c r="C20" i="346"/>
  <c r="C19" i="346"/>
  <c r="C18" i="346"/>
  <c r="D18" i="346" s="1"/>
  <c r="C17" i="346"/>
  <c r="D17" i="346" s="1"/>
  <c r="C16" i="346"/>
  <c r="D16" i="346" s="1"/>
  <c r="D15" i="346"/>
  <c r="C15" i="346"/>
  <c r="C14" i="346"/>
  <c r="D14" i="346" s="1"/>
  <c r="C13" i="346"/>
  <c r="D13" i="346" s="1"/>
  <c r="C12" i="346"/>
  <c r="D12" i="346" s="1"/>
  <c r="C11" i="346"/>
  <c r="D11" i="346" s="1"/>
  <c r="C10" i="346"/>
  <c r="D10" i="346" s="1"/>
  <c r="C9" i="346"/>
  <c r="D9" i="346" s="1"/>
  <c r="C8" i="346"/>
  <c r="D8" i="346" s="1"/>
  <c r="C7" i="346"/>
  <c r="D7" i="346" s="1"/>
  <c r="C6" i="346"/>
  <c r="D6" i="346" s="1"/>
  <c r="C5" i="346"/>
  <c r="D5" i="346" s="1"/>
  <c r="C4" i="346"/>
  <c r="D4" i="346" s="1"/>
  <c r="C3" i="346"/>
  <c r="C3" i="345"/>
  <c r="D3" i="345" s="1"/>
  <c r="C4" i="345"/>
  <c r="D4" i="345" s="1"/>
  <c r="C5" i="345"/>
  <c r="D5" i="345" s="1"/>
  <c r="C6" i="345"/>
  <c r="D6" i="345" s="1"/>
  <c r="C7" i="345"/>
  <c r="D7" i="345" s="1"/>
  <c r="C8" i="345"/>
  <c r="D8" i="345" s="1"/>
  <c r="C9" i="345"/>
  <c r="D9" i="345" s="1"/>
  <c r="C10" i="345"/>
  <c r="D10" i="345" s="1"/>
  <c r="C11" i="345"/>
  <c r="D11" i="345" s="1"/>
  <c r="C12" i="345"/>
  <c r="D12" i="345" s="1"/>
  <c r="C13" i="345"/>
  <c r="D13" i="345" s="1"/>
  <c r="C14" i="345"/>
  <c r="D14" i="345" s="1"/>
  <c r="C15" i="345"/>
  <c r="D15" i="345" s="1"/>
  <c r="C16" i="345"/>
  <c r="D16" i="345" s="1"/>
  <c r="C17" i="345"/>
  <c r="D17" i="345" s="1"/>
  <c r="B22" i="345"/>
  <c r="C21" i="345"/>
  <c r="C20" i="345"/>
  <c r="C19" i="345"/>
  <c r="C18" i="345"/>
  <c r="D9" i="343"/>
  <c r="B28" i="344"/>
  <c r="C27" i="344"/>
  <c r="C26" i="344"/>
  <c r="C25" i="344"/>
  <c r="C24" i="344"/>
  <c r="D24" i="344" s="1"/>
  <c r="C23" i="344"/>
  <c r="D23" i="344" s="1"/>
  <c r="C22" i="344"/>
  <c r="D22" i="344" s="1"/>
  <c r="C21" i="344"/>
  <c r="D21" i="344" s="1"/>
  <c r="C20" i="344"/>
  <c r="D20" i="344" s="1"/>
  <c r="C19" i="344"/>
  <c r="C17" i="344"/>
  <c r="D17" i="344" s="1"/>
  <c r="C16" i="344"/>
  <c r="D16" i="344" s="1"/>
  <c r="C15" i="344"/>
  <c r="D15" i="344" s="1"/>
  <c r="C14" i="344"/>
  <c r="C12" i="344"/>
  <c r="D12" i="344" s="1"/>
  <c r="C11" i="344"/>
  <c r="D11" i="344" s="1"/>
  <c r="C10" i="344"/>
  <c r="D10" i="344" s="1"/>
  <c r="C9" i="344"/>
  <c r="D9" i="344" s="1"/>
  <c r="C8" i="344"/>
  <c r="D8" i="344" s="1"/>
  <c r="C7" i="344"/>
  <c r="D7" i="344" s="1"/>
  <c r="C6" i="344"/>
  <c r="D6" i="344" s="1"/>
  <c r="C5" i="344"/>
  <c r="D5" i="344" s="1"/>
  <c r="C4" i="344"/>
  <c r="D4" i="344" s="1"/>
  <c r="C3" i="344"/>
  <c r="D3" i="344" s="1"/>
  <c r="C3" i="343"/>
  <c r="D3" i="343" s="1"/>
  <c r="C4" i="343"/>
  <c r="D4" i="343" s="1"/>
  <c r="C6" i="343"/>
  <c r="D6" i="343" s="1"/>
  <c r="C7" i="343"/>
  <c r="D7" i="343" s="1"/>
  <c r="C8" i="343"/>
  <c r="D8" i="343" s="1"/>
  <c r="C9" i="343"/>
  <c r="C10" i="343"/>
  <c r="D10" i="343" s="1"/>
  <c r="C11" i="343"/>
  <c r="D11" i="343" s="1"/>
  <c r="C12" i="343"/>
  <c r="D12" i="343" s="1"/>
  <c r="C14" i="343"/>
  <c r="D14" i="343" s="1"/>
  <c r="C15" i="343"/>
  <c r="D15" i="343" s="1"/>
  <c r="C16" i="343"/>
  <c r="D16" i="343" s="1"/>
  <c r="C17" i="343"/>
  <c r="D17" i="343" s="1"/>
  <c r="C18" i="343"/>
  <c r="D18" i="343" s="1"/>
  <c r="C19" i="343"/>
  <c r="D19" i="343" s="1"/>
  <c r="C20" i="343"/>
  <c r="D20" i="343" s="1"/>
  <c r="C21" i="343"/>
  <c r="D21" i="343" s="1"/>
  <c r="C22" i="343"/>
  <c r="D22" i="343" s="1"/>
  <c r="C23" i="343"/>
  <c r="D23" i="343" s="1"/>
  <c r="C24" i="343"/>
  <c r="D24" i="343" s="1"/>
  <c r="B28" i="343"/>
  <c r="C27" i="343"/>
  <c r="C26" i="343"/>
  <c r="C25" i="343"/>
  <c r="D7" i="341"/>
  <c r="C3" i="341"/>
  <c r="D3" i="341" s="1"/>
  <c r="C4" i="341"/>
  <c r="D4" i="341" s="1"/>
  <c r="C5" i="341"/>
  <c r="D5" i="341" s="1"/>
  <c r="C6" i="341"/>
  <c r="D6" i="341" s="1"/>
  <c r="C7" i="341"/>
  <c r="C8" i="341"/>
  <c r="D8" i="341" s="1"/>
  <c r="C9" i="341"/>
  <c r="D9" i="341" s="1"/>
  <c r="C10" i="341"/>
  <c r="D10" i="341" s="1"/>
  <c r="C26" i="341"/>
  <c r="D26" i="341" s="1"/>
  <c r="C27" i="341"/>
  <c r="D27" i="341" s="1"/>
  <c r="C28" i="341"/>
  <c r="D28" i="341" s="1"/>
  <c r="C29" i="341"/>
  <c r="D29" i="341" s="1"/>
  <c r="C30" i="341"/>
  <c r="D30" i="341" s="1"/>
  <c r="C31" i="341"/>
  <c r="D31" i="341" s="1"/>
  <c r="C32" i="341"/>
  <c r="D32" i="341" s="1"/>
  <c r="C33" i="341"/>
  <c r="D33" i="341" s="1"/>
  <c r="C34" i="341"/>
  <c r="D34" i="341" s="1"/>
  <c r="C35" i="341"/>
  <c r="D35" i="341" s="1"/>
  <c r="C36" i="341"/>
  <c r="D36" i="341" s="1"/>
  <c r="C37" i="341"/>
  <c r="D37" i="341" s="1"/>
  <c r="C38" i="341"/>
  <c r="D38" i="341" s="1"/>
  <c r="B42" i="341"/>
  <c r="C41" i="341"/>
  <c r="C40" i="341"/>
  <c r="C39" i="341"/>
  <c r="C3" i="340"/>
  <c r="D3" i="340" s="1"/>
  <c r="C4" i="340"/>
  <c r="D4" i="340" s="1"/>
  <c r="C5" i="340"/>
  <c r="D5" i="340" s="1"/>
  <c r="C6" i="340"/>
  <c r="D6" i="340" s="1"/>
  <c r="C7" i="340"/>
  <c r="D7" i="340" s="1"/>
  <c r="C8" i="340"/>
  <c r="D8" i="340" s="1"/>
  <c r="C9" i="340"/>
  <c r="D9" i="340" s="1"/>
  <c r="C10" i="340"/>
  <c r="D10" i="340" s="1"/>
  <c r="C11" i="340"/>
  <c r="D11" i="340" s="1"/>
  <c r="C12" i="340"/>
  <c r="D12" i="340" s="1"/>
  <c r="C13" i="340"/>
  <c r="D13" i="340" s="1"/>
  <c r="C14" i="340"/>
  <c r="D14" i="340" s="1"/>
  <c r="C15" i="340"/>
  <c r="D15" i="340" s="1"/>
  <c r="C16" i="340"/>
  <c r="D16" i="340" s="1"/>
  <c r="C17" i="340"/>
  <c r="D17" i="340" s="1"/>
  <c r="C18" i="340"/>
  <c r="D18" i="340" s="1"/>
  <c r="C19" i="340"/>
  <c r="D19" i="340" s="1"/>
  <c r="C20" i="340"/>
  <c r="D20" i="340" s="1"/>
  <c r="B24" i="340"/>
  <c r="C23" i="340"/>
  <c r="C22" i="340"/>
  <c r="C21" i="340"/>
  <c r="B29" i="338"/>
  <c r="C28" i="338"/>
  <c r="C27" i="338"/>
  <c r="C26" i="338"/>
  <c r="C25" i="338"/>
  <c r="D25" i="338" s="1"/>
  <c r="D24" i="338"/>
  <c r="C18" i="338"/>
  <c r="D18" i="338" s="1"/>
  <c r="C17" i="338"/>
  <c r="D17" i="338" s="1"/>
  <c r="C16" i="338"/>
  <c r="D16" i="338" s="1"/>
  <c r="C15" i="338"/>
  <c r="D15" i="338" s="1"/>
  <c r="C14" i="338"/>
  <c r="D14" i="338" s="1"/>
  <c r="C13" i="338"/>
  <c r="D13" i="338" s="1"/>
  <c r="C12" i="338"/>
  <c r="D12" i="338" s="1"/>
  <c r="C11" i="338"/>
  <c r="D11" i="338" s="1"/>
  <c r="C10" i="338"/>
  <c r="D10" i="338" s="1"/>
  <c r="C9" i="338"/>
  <c r="D9" i="338" s="1"/>
  <c r="C8" i="338"/>
  <c r="D8" i="338" s="1"/>
  <c r="C7" i="338"/>
  <c r="D7" i="338" s="1"/>
  <c r="C6" i="338"/>
  <c r="D6" i="338" s="1"/>
  <c r="C5" i="338"/>
  <c r="D5" i="338" s="1"/>
  <c r="C4" i="338"/>
  <c r="D4" i="338" s="1"/>
  <c r="C3" i="338"/>
  <c r="C22" i="346" l="1"/>
  <c r="D3" i="346"/>
  <c r="D19" i="344"/>
  <c r="D14" i="344"/>
  <c r="C10" i="368"/>
  <c r="C8" i="351"/>
  <c r="C15" i="372"/>
  <c r="D3" i="372"/>
  <c r="C22" i="371"/>
  <c r="D3" i="371"/>
  <c r="C10" i="367"/>
  <c r="C17" i="359"/>
  <c r="D3" i="359"/>
  <c r="D4" i="351"/>
  <c r="C8" i="350"/>
  <c r="C28" i="344"/>
  <c r="C29" i="338"/>
  <c r="D3" i="338"/>
  <c r="C22" i="345"/>
  <c r="D18" i="345"/>
  <c r="C28" i="343"/>
  <c r="C42" i="341"/>
  <c r="C24" i="340"/>
  <c r="C3" i="337"/>
  <c r="D3" i="337" s="1"/>
  <c r="C4" i="337"/>
  <c r="D4" i="337" s="1"/>
  <c r="C5" i="337"/>
  <c r="D5" i="337" s="1"/>
  <c r="C6" i="337"/>
  <c r="D6" i="337" s="1"/>
  <c r="C7" i="337"/>
  <c r="D7" i="337" s="1"/>
  <c r="C8" i="337"/>
  <c r="D8" i="337" s="1"/>
  <c r="C9" i="337"/>
  <c r="D9" i="337" s="1"/>
  <c r="C10" i="337"/>
  <c r="D10" i="337" s="1"/>
  <c r="C11" i="337"/>
  <c r="D11" i="337" s="1"/>
  <c r="C12" i="337"/>
  <c r="D12" i="337" s="1"/>
  <c r="C13" i="337"/>
  <c r="D13" i="337" s="1"/>
  <c r="C14" i="337"/>
  <c r="D14" i="337" s="1"/>
  <c r="C15" i="337"/>
  <c r="D15" i="337" s="1"/>
  <c r="C16" i="337"/>
  <c r="D16" i="337" s="1"/>
  <c r="C17" i="337"/>
  <c r="D17" i="337" s="1"/>
  <c r="C18" i="337"/>
  <c r="D18" i="337" s="1"/>
  <c r="C19" i="337"/>
  <c r="D19" i="337" s="1"/>
  <c r="C20" i="337"/>
  <c r="D20" i="337" s="1"/>
  <c r="C21" i="337"/>
  <c r="D21" i="337" s="1"/>
  <c r="C22" i="337"/>
  <c r="D22" i="337" s="1"/>
  <c r="C23" i="337"/>
  <c r="D23" i="337" s="1"/>
  <c r="C24" i="337"/>
  <c r="D24" i="337" s="1"/>
  <c r="C25" i="337"/>
  <c r="D25" i="337" s="1"/>
  <c r="C26" i="337"/>
  <c r="D26" i="337" s="1"/>
  <c r="C27" i="337"/>
  <c r="D27" i="337" s="1"/>
  <c r="C28" i="337"/>
  <c r="D28" i="337" s="1"/>
  <c r="B32" i="337"/>
  <c r="C31" i="337"/>
  <c r="C30" i="337"/>
  <c r="C29" i="337"/>
  <c r="C32" i="337" l="1"/>
</calcChain>
</file>

<file path=xl/sharedStrings.xml><?xml version="1.0" encoding="utf-8"?>
<sst xmlns="http://schemas.openxmlformats.org/spreadsheetml/2006/main" count="472" uniqueCount="323">
  <si>
    <t>Blank</t>
  </si>
  <si>
    <t>Void</t>
  </si>
  <si>
    <t>Total Votes by County</t>
  </si>
  <si>
    <t>Total Votes by Party</t>
  </si>
  <si>
    <t>Total Votes by Candidate</t>
  </si>
  <si>
    <t>Candidate Name (Party)</t>
  </si>
  <si>
    <t>Scattering</t>
  </si>
  <si>
    <t>Part of Queens County Vote Results</t>
  </si>
  <si>
    <t>Part of Kings County Vote Results</t>
  </si>
  <si>
    <t>Part of New York County Vote Results</t>
  </si>
  <si>
    <t>Part of Orange County Vote Results</t>
  </si>
  <si>
    <t>Part of Washington County Vote Results</t>
  </si>
  <si>
    <t>Susan Southwell (DEM)</t>
  </si>
  <si>
    <t>Lois J. Naftulin (DEM)</t>
  </si>
  <si>
    <t>Bruce Robertson (DEM)</t>
  </si>
  <si>
    <t>Mark S. Hamburgh (DEM)</t>
  </si>
  <si>
    <t>Valerie Settles (DEM)</t>
  </si>
  <si>
    <t>Nicholas Lyndon (DEM)</t>
  </si>
  <si>
    <t>Linda Royster (DEM)</t>
  </si>
  <si>
    <t>Brodie Enoch (DEM)</t>
  </si>
  <si>
    <t>Margarita Casimiro (DEM)</t>
  </si>
  <si>
    <t>Karmen Reasco (DEM)</t>
  </si>
  <si>
    <t>1st Judicial Delegates 68th Assembly District - Democratic - Primary Election 6/24/2025
Vote for 10</t>
  </si>
  <si>
    <t>1st Judicial Delegates 70th Assembly District - Democratic - Primary Election 6/24/2025
Vote for 12</t>
  </si>
  <si>
    <t>1st Judicial Delegates 71th Assembly District - Democratic - Primary Election 6/24/2025
Vote for 11</t>
  </si>
  <si>
    <t>1st Alternate Judicial Delegates 71th Assembly District - Democratic - Primary Election 6/24/2025
Vote for 11</t>
  </si>
  <si>
    <t>1st Judicial Delegates 72th Assembly District - Democratic - Primary Election 6/24/2025
Vote for 8</t>
  </si>
  <si>
    <t>1st Alternate Judicial Delegates 72th Assembly District - Democratic - Primary Election 6/24/2025
Vote for 8</t>
  </si>
  <si>
    <t>11th Judicial Delegates 28th Assembly District - Democratic - Primary Election 6/24/2025
Vote for 8</t>
  </si>
  <si>
    <t>11th Alternate Judicial Delegates 28th Assembly District - Democratic - Primary Election 6/24/2025
Vote for 8</t>
  </si>
  <si>
    <t>1st Judicial Delegates 66th Assembly District - Democratic - Primary Election 6/24/2025
Vote for 15</t>
  </si>
  <si>
    <t>1st Alternate Judicial Delegates 66th Assembly District - Democratic - Primary Election 6/24/2025
Vote for 15</t>
  </si>
  <si>
    <t>1st Judicial Delegates 74th Assembly District - Democratic - Primary Election 6/24/2025
Vote for 13</t>
  </si>
  <si>
    <t>2nd Judicial Delegates 53rd Assembly District - Democratic - Primary Election 6/24/2025
Vote for 8</t>
  </si>
  <si>
    <t>4th Judicial Delegates 107th Assembly District - Conservative - Primary Election 6/24/2025
Vote for 1</t>
  </si>
  <si>
    <t>4th Alternate Judicial Delegates 107th Assembly District - Conservative - Primary Election 6/24/2025
Vote for 1</t>
  </si>
  <si>
    <t>9th Judicial Delegates 99th Assembly District - Conservative - Primary Election 6/24/2025
Vote for 2</t>
  </si>
  <si>
    <t>Part of Rockland County
Vote Results</t>
  </si>
  <si>
    <t>Deborah Glick (DEM)</t>
  </si>
  <si>
    <t>Kathryn Freed (DEM)</t>
  </si>
  <si>
    <t>David Siffert (DEM)</t>
  </si>
  <si>
    <t>Eliza Orlins (DEM)</t>
  </si>
  <si>
    <t>Anthony S. Hoffmann (DEM)</t>
  </si>
  <si>
    <t>Allen N. Roskoff (DEM)</t>
  </si>
  <si>
    <t>Susan Barrie (DEM)</t>
  </si>
  <si>
    <t>Sheila R. Rule (DEM)</t>
  </si>
  <si>
    <t>Patricia Laraia (DEM)</t>
  </si>
  <si>
    <t>Morton Minsley (DEM)</t>
  </si>
  <si>
    <t>Daniel Palmisano (DEM)</t>
  </si>
  <si>
    <t>Richard Corman (DEM)</t>
  </si>
  <si>
    <t>Linda Jacobson (DEM)</t>
  </si>
  <si>
    <t>Dennis Gault (DEM)</t>
  </si>
  <si>
    <t>Melissa Carty (DEM)</t>
  </si>
  <si>
    <t>Erin Hussein (DEM)</t>
  </si>
  <si>
    <t>Sylvia E. Di Pietro (DEM)</t>
  </si>
  <si>
    <t>Maureen Remacle (DEM)</t>
  </si>
  <si>
    <t>Mark Fiedler (DEM)</t>
  </si>
  <si>
    <t>Susan Lee (DEM)</t>
  </si>
  <si>
    <t>Alix Fredrika Kucker (DEM)</t>
  </si>
  <si>
    <t>Norma Ramirez (DEM)</t>
  </si>
  <si>
    <t>Joan Karn (DEM)</t>
  </si>
  <si>
    <t>Alan Ross (DEM)</t>
  </si>
  <si>
    <t>John Ruiz Miranda (DEM)</t>
  </si>
  <si>
    <t>Melissa Mark Viverito (DEM)</t>
  </si>
  <si>
    <t>William Smith (DEM)</t>
  </si>
  <si>
    <t>Xavier Santiago (DEM)</t>
  </si>
  <si>
    <t>Nina Saxon (DEM)</t>
  </si>
  <si>
    <t>Diana I. Ayala (DEM)</t>
  </si>
  <si>
    <t>Beverly MacFarlane (DEM)</t>
  </si>
  <si>
    <t>Monisha Mapp (DEM)</t>
  </si>
  <si>
    <t>Faheem Abdur-Razaaq (DEM)</t>
  </si>
  <si>
    <t>Teisha McKoy (DEM)</t>
  </si>
  <si>
    <t>Rosa G. Diaz (DEM)</t>
  </si>
  <si>
    <t>Brandon D. Gillespie (DEM)</t>
  </si>
  <si>
    <t>Raul Reyes (DEM)</t>
  </si>
  <si>
    <t>James D. Gray (DEM)</t>
  </si>
  <si>
    <t>Rafael Rodriguez (DEM)</t>
  </si>
  <si>
    <t>Diana Burgos (DEM)</t>
  </si>
  <si>
    <t>Mildred Maneiro (DEM)</t>
  </si>
  <si>
    <t>James Ratti (DEM)</t>
  </si>
  <si>
    <t>Cordell Cleare (DEM)</t>
  </si>
  <si>
    <t>Valerie Jo Bradley (DEM)</t>
  </si>
  <si>
    <t>Donna-Marie A. Gibbons (DEM)</t>
  </si>
  <si>
    <t>Inez E. Dickens (DEM)</t>
  </si>
  <si>
    <t>D. Dickens Richards (DEM)</t>
  </si>
  <si>
    <t>Henrietta Lyle (DEM)</t>
  </si>
  <si>
    <t>Alexis J. Saunders (DEM)</t>
  </si>
  <si>
    <t>Judith O. Eason (DEM)</t>
  </si>
  <si>
    <t>Nyles J. Robinson (DEM)</t>
  </si>
  <si>
    <t>Wilma J. Brown Phillips (DEM)</t>
  </si>
  <si>
    <t>Jordan J.G. Wright (DEM)</t>
  </si>
  <si>
    <t>Corey Ortega (DEM)</t>
  </si>
  <si>
    <t>Shana Harmongoff (DEM)</t>
  </si>
  <si>
    <t>Maria A. Davis (DEM)</t>
  </si>
  <si>
    <t>Maurice Franklin (DEM)</t>
  </si>
  <si>
    <t>Michelle P. Booker (DEM)</t>
  </si>
  <si>
    <t>Alicia Barksdale (DEM)</t>
  </si>
  <si>
    <t>Rafael A. Calvo (DEM)</t>
  </si>
  <si>
    <t>Maria Noemi Velez (DEM)</t>
  </si>
  <si>
    <t>Jane M. Arrendell-Johnson (DEM)</t>
  </si>
  <si>
    <t>Desmond Cadogan (DEM)</t>
  </si>
  <si>
    <t>Alexandra Marks (DEM)</t>
  </si>
  <si>
    <t>Jonathan Brown (DEM)</t>
  </si>
  <si>
    <t>Connor McGrath (DEM)</t>
  </si>
  <si>
    <t>Debra Green (DEM)</t>
  </si>
  <si>
    <t>Antonio Calcano (DEM)</t>
  </si>
  <si>
    <t>Nicole Press (DEM)</t>
  </si>
  <si>
    <t>Sabrina Bacote (DEM)</t>
  </si>
  <si>
    <t>Sarhay Acosta (DEM)</t>
  </si>
  <si>
    <t>T.M. Bumpars-Ebanks (DEM)</t>
  </si>
  <si>
    <t>Earnestine Bell Temple (DEM)</t>
  </si>
  <si>
    <t>Maria A. Luna (DEM)</t>
  </si>
  <si>
    <t>Johanna Garcia (DEM)</t>
  </si>
  <si>
    <t>Rita Miller (DEM)</t>
  </si>
  <si>
    <t>Juana H. Luna (DEM)</t>
  </si>
  <si>
    <t>Jackie Rowe Adams (DEM)</t>
  </si>
  <si>
    <t>Nancy Brown (DEM)</t>
  </si>
  <si>
    <t>Carmen I. Grullon De Rojas (DEM)</t>
  </si>
  <si>
    <t>Patricia Scarborough (DEM)</t>
  </si>
  <si>
    <t>Jenny D. Garcia (DEM)</t>
  </si>
  <si>
    <t>Laurie Tobias-Cohen (DEM)</t>
  </si>
  <si>
    <t>Jose A. Ferreria Torres (DEM)</t>
  </si>
  <si>
    <t>Evangelina Fermin (DEM)</t>
  </si>
  <si>
    <t>Juan Armando Penalo Ramos (DEM)</t>
  </si>
  <si>
    <t>Bienvenida Luna (DEM)</t>
  </si>
  <si>
    <t>Julia Guzman (DEM)</t>
  </si>
  <si>
    <t>Adalgisa Abreu (DEM)</t>
  </si>
  <si>
    <t>Amy Slattery (DEM)</t>
  </si>
  <si>
    <t>Carmen Y. De la Rosa (DEM)</t>
  </si>
  <si>
    <t>Rosendo Mejia Dominguez (DEM)</t>
  </si>
  <si>
    <t>Manny De Los Santos (DEM)</t>
  </si>
  <si>
    <t>Ramon De La Rosa (DEM)</t>
  </si>
  <si>
    <t>Brunilda Rodriguez (DEM)</t>
  </si>
  <si>
    <t>Fernando Mendez (DEM)</t>
  </si>
  <si>
    <t>Dayana Pichardo (DEM)</t>
  </si>
  <si>
    <t>Rosario Capellan (DEM)</t>
  </si>
  <si>
    <t>Elizabeth Pepin (DEM)</t>
  </si>
  <si>
    <t>Jasinta Delacruz (DEM)</t>
  </si>
  <si>
    <t>Jennyfer Almanzar (DEM)</t>
  </si>
  <si>
    <t>Lyana M. Fernandez (DEM)</t>
  </si>
  <si>
    <t>Joanna Katz (DEM)</t>
  </si>
  <si>
    <t>Edwin Rosario (DEM)</t>
  </si>
  <si>
    <t>Paloma N. Lara (DEM)</t>
  </si>
  <si>
    <t>Nicole T. Castronova (DEM)</t>
  </si>
  <si>
    <t>Heidi Boghosian (DEM)</t>
  </si>
  <si>
    <t>Ted Oehmke (DEM)</t>
  </si>
  <si>
    <t>Christopher J. Ryan (DEM)</t>
  </si>
  <si>
    <t>Myrna Lepree (DEM)</t>
  </si>
  <si>
    <t>Gabriel S. Turzo (DEM)</t>
  </si>
  <si>
    <t>Sara C. Valenzuela (DEM)</t>
  </si>
  <si>
    <t>Bridgette Ahn (DEM)</t>
  </si>
  <si>
    <t>Judith Gross (DEM)</t>
  </si>
  <si>
    <t>Charles Martin Arnold (DEM)</t>
  </si>
  <si>
    <t>Faith A. Bondy (DEM)</t>
  </si>
  <si>
    <t>Charles Sturcken (DEM)</t>
  </si>
  <si>
    <t>Gregory L. Lambert (DEM)</t>
  </si>
  <si>
    <t>Ayo Harrington (DEM)</t>
  </si>
  <si>
    <t>Michael J. Schweinsburg (DEM)</t>
  </si>
  <si>
    <t>Alana Sivin (DEM)</t>
  </si>
  <si>
    <t>Jeannine Kiely (DEM)</t>
  </si>
  <si>
    <t>Alfred Fuente (DEM)</t>
  </si>
  <si>
    <t>Timothy Wong (DEM)</t>
  </si>
  <si>
    <t>Karla Moskowitz (DEM)</t>
  </si>
  <si>
    <t>Chris J. Marchitello (DEM)</t>
  </si>
  <si>
    <t>Joshua Goodman (DEM)</t>
  </si>
  <si>
    <t>Katherine Slawinski (DEM)</t>
  </si>
  <si>
    <t>Arthur Z. Schwartz (DEM)</t>
  </si>
  <si>
    <t>Edward E. Keenan (DEM)</t>
  </si>
  <si>
    <t>Judith Jacobson (DEM)</t>
  </si>
  <si>
    <t>Michael Lagnado (DEM)</t>
  </si>
  <si>
    <t>Megan Pascarella (DEM)</t>
  </si>
  <si>
    <t>Mindy Rosier (DEM)</t>
  </si>
  <si>
    <t>Palak Kaushal (DEM)</t>
  </si>
  <si>
    <t>Carmin Gonzalez (DEM)</t>
  </si>
  <si>
    <t>Mark Fraiden (DEM)</t>
  </si>
  <si>
    <t>Deborah Finston (DEM)</t>
  </si>
  <si>
    <t>Shelly Warwick (DEM)</t>
  </si>
  <si>
    <t>Maya de Silva Chafe (DEM)</t>
  </si>
  <si>
    <t>Carol Puttre-Czyz (DEM)</t>
  </si>
  <si>
    <t>Raymond W. Cline (DEM)</t>
  </si>
  <si>
    <t>Melinda Velez (DEM)</t>
  </si>
  <si>
    <t>Juhaib Choudhury (DEM)</t>
  </si>
  <si>
    <t>Exodus Murphy Jr. (DEM)</t>
  </si>
  <si>
    <t>Patricia Del Pilar (DEM)</t>
  </si>
  <si>
    <t>Anthony Brown (DEM)</t>
  </si>
  <si>
    <t>Steven Travis (DEM)</t>
  </si>
  <si>
    <t>Joannie Acevedo (DEM)</t>
  </si>
  <si>
    <t>Ismael Rodriguez (DEM)</t>
  </si>
  <si>
    <t>Carlos Diaz (DEM)</t>
  </si>
  <si>
    <t>Ruben Reyes (DEM)</t>
  </si>
  <si>
    <t>Hilda Candy Vasquez (DEM)</t>
  </si>
  <si>
    <t>Erica Gonzalez (DEM)</t>
  </si>
  <si>
    <t>Charles B. Rangel (DEM)</t>
  </si>
  <si>
    <t>Cleveland K. Manley (DEM)</t>
  </si>
  <si>
    <t>Yolanda V. Brooks (DEM)</t>
  </si>
  <si>
    <t>Daniel Paterson (DEM)</t>
  </si>
  <si>
    <t>Kasara Davidson (DEM)</t>
  </si>
  <si>
    <t>Lois V. Penny (DEM)</t>
  </si>
  <si>
    <t>Barry J. Weinberg (DEM)</t>
  </si>
  <si>
    <t>Courtnie A. McMillan (DEM)</t>
  </si>
  <si>
    <t>Ricky L. Davis (DEM)</t>
  </si>
  <si>
    <t>Viola Hamilton-Keith (DEM)</t>
  </si>
  <si>
    <t>Melvin B. Alston (DEM)</t>
  </si>
  <si>
    <t>Debora Ferguson (DEM)</t>
  </si>
  <si>
    <t>Asuncion Serulle (DEM)</t>
  </si>
  <si>
    <t>Ashley Abreu (DEM)</t>
  </si>
  <si>
    <t>Hugo Ortega (DEM)</t>
  </si>
  <si>
    <t>Tyhesha L. Smith (DEM)</t>
  </si>
  <si>
    <t>Kenneth Graham (DEM)</t>
  </si>
  <si>
    <t>Michele Jones (DEM)</t>
  </si>
  <si>
    <t>Norma Almonte (DEM)</t>
  </si>
  <si>
    <t>Guelmy Ovalle (DEM)</t>
  </si>
  <si>
    <t>Carmen M. Garcia (DEM)</t>
  </si>
  <si>
    <t>Obinna Carl Unegbu (DEM)</t>
  </si>
  <si>
    <t>Romula Jimenez (DEM)</t>
  </si>
  <si>
    <t>Juan Peguero (DEM)</t>
  </si>
  <si>
    <t>Lidia R. Batista (DEM)</t>
  </si>
  <si>
    <t>Chanel B. Coronado (DEM)</t>
  </si>
  <si>
    <t>Dale Nelson (DME)</t>
  </si>
  <si>
    <t>Gisela A. Lora (DEM)</t>
  </si>
  <si>
    <t>Reina I. Ferreira (DME)</t>
  </si>
  <si>
    <t>Maurice A. Edwards (DEM)</t>
  </si>
  <si>
    <t>Erwin Fernandez (DEM)</t>
  </si>
  <si>
    <t>Barbara M. Frazer (DEM)</t>
  </si>
  <si>
    <t>Mariam James (DEM)</t>
  </si>
  <si>
    <t>Micaela Lugo (DEM)</t>
  </si>
  <si>
    <t>Hector Vasquez (DEM)</t>
  </si>
  <si>
    <t>Maria A. Mazara (DEM)</t>
  </si>
  <si>
    <t>Carolyn A. Murtaugh (DEM)</t>
  </si>
  <si>
    <t>Miosotis N. Alba (DEM)</t>
  </si>
  <si>
    <t>Edgar A. Tavarez (DEM)</t>
  </si>
  <si>
    <t>Carole G. Mulligan (DEM)</t>
  </si>
  <si>
    <t>Gail M. Sullivan (DEM)</t>
  </si>
  <si>
    <t>Quann D. Boyd (DEM)</t>
  </si>
  <si>
    <t>Paperboy Love Prince (DEM)</t>
  </si>
  <si>
    <t>Lindsey Royce (DEM)</t>
  </si>
  <si>
    <t>Michelle Joni Lapidos (DEM)</t>
  </si>
  <si>
    <t>Jessica Florenciany (DEM)</t>
  </si>
  <si>
    <t>Lahoma Shipman (DEM)</t>
  </si>
  <si>
    <t>Iris Cabrera (DEM)</t>
  </si>
  <si>
    <t>Sharon L. Irby (DEM)</t>
  </si>
  <si>
    <t>Larry Fernandez (DEM)</t>
  </si>
  <si>
    <t>Joseph A. Yanis (DEM)</t>
  </si>
  <si>
    <t>Maritza Rodriguez (DEM)</t>
  </si>
  <si>
    <t>Maria L. Aulicino (F) (REP)</t>
  </si>
  <si>
    <t>Lucretia Regina-Potter (F) (REP)</t>
  </si>
  <si>
    <t>Nachman Caller (M) (REP)</t>
  </si>
  <si>
    <t>Soya Radin (F) (REP)</t>
  </si>
  <si>
    <t>Abraham S. Tischler (M) (REP)</t>
  </si>
  <si>
    <t>Tehila Haddasah Tischler (F) REP)</t>
  </si>
  <si>
    <t>Karen Koslowitz (DEM)</t>
  </si>
  <si>
    <t>Matthew M. Mandell (DEM)</t>
  </si>
  <si>
    <t>Ronnie Croce (DEM)</t>
  </si>
  <si>
    <t>Kevin Ly (DEM)</t>
  </si>
  <si>
    <t>Edwin K. Wong (DEM)</t>
  </si>
  <si>
    <t>Sandra S. Mandell (DEM)</t>
  </si>
  <si>
    <t>David Aronov (DEM)</t>
  </si>
  <si>
    <t>Denise D. Rachnaev (DEM)</t>
  </si>
  <si>
    <t>Melissa Ann San Pedro (DEM)</t>
  </si>
  <si>
    <t>Soumaly King (DEM)</t>
  </si>
  <si>
    <t>Richard J. Nunez-Lawrence (DEM)</t>
  </si>
  <si>
    <t>Maria D. Kaufer (DEM)</t>
  </si>
  <si>
    <t>Ximena M. Frankel (DEM)</t>
  </si>
  <si>
    <t>Lauren J. Clavin (DEM)</t>
  </si>
  <si>
    <t>Gladys Sandoval (DEM)</t>
  </si>
  <si>
    <t>Mark E. Morrill (DEM)</t>
  </si>
  <si>
    <t>Lilianna Zulunova (DEM)</t>
  </si>
  <si>
    <t>Mary Ellen G. Courtney (DEM)</t>
  </si>
  <si>
    <t>Myrna C. Jacobson (DEM)</t>
  </si>
  <si>
    <t>Ting Yan Wu (DEM)</t>
  </si>
  <si>
    <t>Sharon Levy (DME)</t>
  </si>
  <si>
    <t>Lara M. Evangelista (DEM)</t>
  </si>
  <si>
    <t>Ellen M. Smith (DEM)</t>
  </si>
  <si>
    <t>Viana Wu Tran (DEM)</t>
  </si>
  <si>
    <t>Beverly A. Jakway (CON)</t>
  </si>
  <si>
    <t>Jeremy K. Messina (CON)</t>
  </si>
  <si>
    <t>Constance Watkins (CON)</t>
  </si>
  <si>
    <t>Edmund D. Flint (CON)</t>
  </si>
  <si>
    <t>Edward J. Keegan (CON)</t>
  </si>
  <si>
    <t>Joshua Blumenthal (CON)</t>
  </si>
  <si>
    <t>Yoel Rolnitzky (CON)</t>
  </si>
  <si>
    <t>Eli Taub (CON)</t>
  </si>
  <si>
    <t>Ruth Martin (CON)</t>
  </si>
  <si>
    <t>Thomas D. Dunn (CON)</t>
  </si>
  <si>
    <t>David Sepiashvili (M) (REP)</t>
  </si>
  <si>
    <t>Dmitriy Kugel (M) (REP)</t>
  </si>
  <si>
    <t>Eloisa L. Rowe-Barnett (DEM)</t>
  </si>
  <si>
    <t>Mindy Paez (DEM)</t>
  </si>
  <si>
    <t>Benjamin Wetzler (DEM)</t>
  </si>
  <si>
    <t>Noris Casillas (DEM)</t>
  </si>
  <si>
    <t>Iris Baltazar (DEM)</t>
  </si>
  <si>
    <t>Christopher S. Hazeltine (DEM)</t>
  </si>
  <si>
    <t>Anthony R. Viola (DEM)</t>
  </si>
  <si>
    <t>Dolores Leito (DEM)</t>
  </si>
  <si>
    <t>Mayra A. Marmol Peralta (DEM)</t>
  </si>
  <si>
    <t>Elizabeth Veras (DEM)</t>
  </si>
  <si>
    <t>Carolyn McBain (DEM)</t>
  </si>
  <si>
    <t>Ligia M. Mejia (DEM)</t>
  </si>
  <si>
    <t>Angela Trinidad (DEM)</t>
  </si>
  <si>
    <t>Altagracia Valiente (DEM)</t>
  </si>
  <si>
    <t>Keith L.T. Wright (DEM)</t>
  </si>
  <si>
    <t>Joshua A. Clennon (DEM)</t>
  </si>
  <si>
    <t>Luis M. Johnson (DEM)</t>
  </si>
  <si>
    <t>Miosotis Cruz (DEM)</t>
  </si>
  <si>
    <t>Ali Diini (DEM)</t>
  </si>
  <si>
    <t>Diana Rodriguez (DEM)</t>
  </si>
  <si>
    <t>1st Alternate Judicial Delegates 70th Assembly District - Democratic - Primary Election 6/24/2025
Vote for 12</t>
  </si>
  <si>
    <t>Julia Coello Austin (DEM)</t>
  </si>
  <si>
    <t>Altagracia Ozuna (DEM)</t>
  </si>
  <si>
    <t>Zunilda Y. Espinal (DEM)</t>
  </si>
  <si>
    <t>1st Alternate Judicial Delegates 68th Assembly District - Democratic - Primary Election 6/24/2025
Vote for 10</t>
  </si>
  <si>
    <t>Melanie Ruiz (DEM)</t>
  </si>
  <si>
    <t>Kaliris Salas-Ramirez (DEM)</t>
  </si>
  <si>
    <t>Evelis Galarza-Serrano (DEM)</t>
  </si>
  <si>
    <t>Maria Passanente-Derr (DEM)</t>
  </si>
  <si>
    <t>Vanessa Warren (DEM)</t>
  </si>
  <si>
    <t>Jonathan Geballe (DEM)</t>
  </si>
  <si>
    <t>Deley Gazinelli (DEM)</t>
  </si>
  <si>
    <t>Nina V. Kulkarni (DEM)</t>
  </si>
  <si>
    <t>9th Alternate Judicial Delegates 99th Assembly District - Conservative - Primary Election 6/24/2025
Vote for 2</t>
  </si>
  <si>
    <t>Warren Martin (CON)</t>
  </si>
  <si>
    <t>State Committee 47th Assembly District - Republican - Primary Election 6/24/2025
Vote for 2</t>
  </si>
  <si>
    <t>State Committee 48th Assembly District - Republican - Primary Election 6/24/2025
Vote for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</si>
</sst>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3" fillId="3" borderId="3" xfId="0" applyFont="1" applyFill="1" applyBorder="1"/>
    <xf numFmtId="3" fontId="2" fillId="0" borderId="1" xfId="0" applyNumberFormat="1" applyFont="1" applyBorder="1"/>
    <xf numFmtId="0" fontId="3" fillId="3" borderId="4" xfId="0" applyFont="1" applyFill="1" applyBorder="1"/>
    <xf numFmtId="0" fontId="3" fillId="2" borderId="5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right" vertical="center"/>
    </xf>
    <xf numFmtId="3" fontId="2" fillId="4" borderId="1" xfId="0" applyNumberFormat="1" applyFont="1" applyFill="1" applyBorder="1"/>
    <xf numFmtId="3" fontId="2" fillId="7" borderId="1" xfId="0" applyNumberFormat="1" applyFont="1" applyFill="1" applyBorder="1"/>
    <xf numFmtId="3" fontId="2" fillId="5" borderId="1" xfId="0" applyNumberFormat="1" applyFont="1" applyFill="1" applyBorder="1"/>
    <xf numFmtId="0" fontId="3" fillId="3" borderId="1" xfId="0" applyFont="1" applyFill="1" applyBorder="1"/>
    <xf numFmtId="3" fontId="4" fillId="0" borderId="1" xfId="0" applyNumberFormat="1" applyFont="1" applyBorder="1"/>
    <xf numFmtId="0" fontId="3" fillId="3" borderId="3" xfId="0" applyFont="1" applyFill="1" applyBorder="1" applyAlignment="1">
      <alignment vertical="center"/>
    </xf>
    <xf numFmtId="0" fontId="5" fillId="0" borderId="0" xfId="1"/>
    <xf numFmtId="0" fontId="3" fillId="2" borderId="5" xfId="1" applyFont="1" applyFill="1" applyBorder="1" applyAlignment="1">
      <alignment vertical="center"/>
    </xf>
    <xf numFmtId="0" fontId="3" fillId="4" borderId="2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right" vertical="center"/>
    </xf>
    <xf numFmtId="0" fontId="3" fillId="6" borderId="2" xfId="1" applyFont="1" applyFill="1" applyBorder="1" applyAlignment="1">
      <alignment horizontal="right" vertical="center"/>
    </xf>
    <xf numFmtId="0" fontId="3" fillId="3" borderId="3" xfId="1" applyFont="1" applyFill="1" applyBorder="1"/>
    <xf numFmtId="3" fontId="2" fillId="0" borderId="1" xfId="1" applyNumberFormat="1" applyFont="1" applyBorder="1"/>
    <xf numFmtId="3" fontId="2" fillId="4" borderId="1" xfId="1" applyNumberFormat="1" applyFont="1" applyFill="1" applyBorder="1"/>
    <xf numFmtId="3" fontId="2" fillId="7" borderId="1" xfId="1" applyNumberFormat="1" applyFont="1" applyFill="1" applyBorder="1"/>
    <xf numFmtId="0" fontId="3" fillId="3" borderId="4" xfId="1" applyFont="1" applyFill="1" applyBorder="1"/>
    <xf numFmtId="3" fontId="2" fillId="5" borderId="1" xfId="1" applyNumberFormat="1" applyFont="1" applyFill="1" applyBorder="1"/>
    <xf numFmtId="0" fontId="3" fillId="3" borderId="3" xfId="1" applyFont="1" applyFill="1" applyBorder="1" applyAlignment="1">
      <alignment vertical="center"/>
    </xf>
    <xf numFmtId="3" fontId="2" fillId="4" borderId="1" xfId="1" applyNumberFormat="1" applyFont="1" applyFill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/>
    </xf>
    <xf numFmtId="3" fontId="4" fillId="0" borderId="1" xfId="1" applyNumberFormat="1" applyFont="1" applyBorder="1"/>
    <xf numFmtId="0" fontId="4" fillId="0" borderId="1" xfId="1" applyFont="1" applyBorder="1"/>
    <xf numFmtId="3" fontId="5" fillId="0" borderId="0" xfId="1" applyNumberFormat="1"/>
    <xf numFmtId="3" fontId="3" fillId="0" borderId="1" xfId="0" applyNumberFormat="1" applyFont="1" applyFill="1" applyBorder="1"/>
    <xf numFmtId="3" fontId="3" fillId="0" borderId="1" xfId="1" applyNumberFormat="1" applyFont="1" applyFill="1" applyBorder="1"/>
    <xf numFmtId="3" fontId="2" fillId="0" borderId="1" xfId="1" applyNumberFormat="1" applyFont="1" applyFill="1" applyBorder="1"/>
    <xf numFmtId="0" fontId="1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B376805B-CDA4-40BB-9CBA-07158483D4D0}"/>
  </cellStyles>
  <dxfs count="2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13CBA973-F5C0-4652-9CBB-D4821D199EA8}" name="MemberOfAssemblyAssemblyDistrict68General43" displayName="MemberOfAssemblyAssemblyDistrict68General43" ref="A2:D32" totalsRowCount="1" headerRowDxfId="282" dataDxfId="280" totalsRowDxfId="278" headerRowBorderDxfId="281" tableBorderDxfId="279" totalsRowBorderDxfId="277">
  <autoFilter ref="A2:D31" xr:uid="{7C0C90E0-7094-436E-AE33-860942F94EB6}">
    <filterColumn colId="0" hiddenButton="1"/>
    <filterColumn colId="1" hiddenButton="1"/>
    <filterColumn colId="2" hiddenButton="1"/>
    <filterColumn colId="3" hiddenButton="1"/>
  </autoFilter>
  <tableColumns count="4">
    <tableColumn id="1" xr3:uid="{74919502-6D0C-4BAD-AD42-4C330C954B90}" name="Candidate Name (Party)" totalsRowLabel="Total Votes by County" dataDxfId="276" totalsRowDxfId="275"/>
    <tableColumn id="4" xr3:uid="{C6766011-4269-477E-B291-54E68CB9B0F2}" name="Part of New York County Vote Results" totalsRowFunction="custom" dataDxfId="274" totalsRowDxfId="273">
      <totalsRowFormula>SUM(MemberOfAssemblyAssemblyDistrict68General43[Part of New York County Vote Results])</totalsRowFormula>
    </tableColumn>
    <tableColumn id="3" xr3:uid="{DA711254-D836-4A71-834A-BA0BDFC0C07F}" name="Total Votes by Party" totalsRowFunction="custom" dataDxfId="272" totalsRowDxfId="271">
      <calculatedColumnFormula>MemberOfAssemblyAssemblyDistrict68General43[[#This Row],[Part of New York County Vote Results]]</calculatedColumnFormula>
      <totalsRowFormula>SUM(MemberOfAssemblyAssemblyDistrict68General43[Total Votes by Party])</totalsRowFormula>
    </tableColumn>
    <tableColumn id="2" xr3:uid="{86C8AADD-458D-4C7B-9B33-F49F0AB2E690}" name="Total Votes by Candidate" dataDxfId="270" totalsRowDxfId="269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272AECE-DE33-4CA9-9EA6-16566C9E4513}" name="MemberOfAssemblyAssemblyDistrict72General5152" displayName="MemberOfAssemblyAssemblyDistrict72General5152" ref="A2:D22" totalsRowCount="1" headerRowDxfId="156" dataDxfId="154" totalsRowDxfId="152" headerRowBorderDxfId="155" tableBorderDxfId="153" totalsRowBorderDxfId="151">
  <autoFilter ref="A2:D21" xr:uid="{5EBC0DDE-FD36-4287-9275-1AA487E169B4}">
    <filterColumn colId="0" hiddenButton="1"/>
    <filterColumn colId="1" hiddenButton="1"/>
    <filterColumn colId="2" hiddenButton="1"/>
    <filterColumn colId="3" hiddenButton="1"/>
  </autoFilter>
  <tableColumns count="4">
    <tableColumn id="1" xr3:uid="{A5578782-635B-4C81-A9C0-683A7BDA22E7}" name="Candidate Name (Party)" totalsRowLabel="Total Votes by County" dataDxfId="150" totalsRowDxfId="149"/>
    <tableColumn id="4" xr3:uid="{C28CEC53-1F42-47B4-AB15-008C99608A73}" name="Part of New York County Vote Results" totalsRowFunction="custom" dataDxfId="148" totalsRowDxfId="147">
      <totalsRowFormula>SUM(MemberOfAssemblyAssemblyDistrict72General5152[Part of New York County Vote Results])</totalsRowFormula>
    </tableColumn>
    <tableColumn id="3" xr3:uid="{7E1BA5B3-75AE-409F-A2A9-70D3898D8EE4}" name="Total Votes by Party" totalsRowFunction="custom" dataDxfId="146" totalsRowDxfId="145">
      <calculatedColumnFormula>MemberOfAssemblyAssemblyDistrict72General5152[[#This Row],[Part of New York County Vote Results]]</calculatedColumnFormula>
      <totalsRowFormula>SUM(MemberOfAssemblyAssemblyDistrict72General5152[Total Votes by Party])</totalsRowFormula>
    </tableColumn>
    <tableColumn id="2" xr3:uid="{0F1F38A0-0FC5-47FB-8213-1A00F3FD29B0}" name="Total Votes by Candidate" dataDxfId="144" totalsRowDxfId="143">
      <calculatedColumnFormula>SUM(MemberOfAssemblyAssemblyDistrict72General5152[[#This Row],[Total Votes by Party]])</calculatedColumnFormula>
    </tableColumn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98AE57-1EBB-415D-8739-3E1F0A93F33F}" name="MemberOfAssemblyAssemblyDistrict72General514" displayName="MemberOfAssemblyAssemblyDistrict72General514" ref="A2:D23" totalsRowCount="1" headerRowDxfId="142" dataDxfId="140" totalsRowDxfId="138" headerRowBorderDxfId="141" tableBorderDxfId="139" totalsRowBorderDxfId="137">
  <autoFilter ref="A2:D22" xr:uid="{5EBC0DDE-FD36-4287-9275-1AA487E169B4}">
    <filterColumn colId="0" hiddenButton="1"/>
    <filterColumn colId="1" hiddenButton="1"/>
    <filterColumn colId="2" hiddenButton="1"/>
    <filterColumn colId="3" hiddenButton="1"/>
  </autoFilter>
  <tableColumns count="4">
    <tableColumn id="1" xr3:uid="{B334AB4F-A306-4A53-B868-070392A4FBAF}" name="Candidate Name (Party)" totalsRowLabel="Total Votes by County" dataDxfId="136" totalsRowDxfId="135"/>
    <tableColumn id="4" xr3:uid="{CB8ED5C8-5F1A-4541-90B3-25428E67A47F}" name="Part of New York County Vote Results" totalsRowFunction="custom" dataDxfId="134" totalsRowDxfId="133">
      <totalsRowFormula>SUM(MemberOfAssemblyAssemblyDistrict72General514[Part of New York County Vote Results])</totalsRowFormula>
    </tableColumn>
    <tableColumn id="3" xr3:uid="{DD9A558E-5BA8-4094-80D8-C27F5A6B25EA}" name="Total Votes by Party" totalsRowFunction="custom" dataDxfId="132" totalsRowDxfId="131">
      <calculatedColumnFormula>MemberOfAssemblyAssemblyDistrict72General514[[#This Row],[Part of New York County Vote Results]]</calculatedColumnFormula>
      <totalsRowFormula>SUM(MemberOfAssemblyAssemblyDistrict72General514[Total Votes by Party])</totalsRowFormula>
    </tableColumn>
    <tableColumn id="2" xr3:uid="{6250FCD5-1398-4D12-BB21-0CDEF0575A2A}" name="Total Votes by Candidate" dataDxfId="130" totalsRowDxfId="129">
      <calculatedColumnFormula>SUM(MemberOfAssemblyAssemblyDistrict72General514[[#This Row],[Total Votes by Party]])</calculatedColumnFormula>
    </tableColumn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D09EC4A-9AEC-4BC4-857F-DCB05E4621A1}" name="MemberOfAssemblyAssemblyDistrict43General65" displayName="MemberOfAssemblyAssemblyDistrict43General65" ref="A2:D17" totalsRowCount="1" headerRowDxfId="128" dataDxfId="126" totalsRowDxfId="124" headerRowBorderDxfId="127" tableBorderDxfId="125" totalsRowBorderDxfId="123">
  <autoFilter ref="A2:D16" xr:uid="{9AE16682-B515-45EE-912B-69FCDE72BB7E}">
    <filterColumn colId="0" hiddenButton="1"/>
    <filterColumn colId="1" hiddenButton="1"/>
    <filterColumn colId="2" hiddenButton="1"/>
    <filterColumn colId="3" hiddenButton="1"/>
  </autoFilter>
  <tableColumns count="4">
    <tableColumn id="1" xr3:uid="{7D0321C1-344A-4075-8CAE-7EC4306FB918}" name="Candidate Name (Party)" totalsRowLabel="Total Votes by County" dataDxfId="122" totalsRowDxfId="121"/>
    <tableColumn id="4" xr3:uid="{ED2E8154-F27C-4137-AE23-8EEC4735BE49}" name="Part of Kings County Vote Results" totalsRowFunction="custom" totalsRowDxfId="120">
      <totalsRowFormula>SUM(MemberOfAssemblyAssemblyDistrict43General65[Part of Kings County Vote Results])</totalsRowFormula>
    </tableColumn>
    <tableColumn id="3" xr3:uid="{57B73299-092A-4330-8B0F-BBCF28B0DC06}" name="Total Votes by Party" totalsRowFunction="custom" dataDxfId="119" totalsRowDxfId="118">
      <calculatedColumnFormula>MemberOfAssemblyAssemblyDistrict43General65[[#This Row],[Part of Kings County Vote Results]]</calculatedColumnFormula>
      <totalsRowFormula>SUM(MemberOfAssemblyAssemblyDistrict43General65[Total Votes by Party])</totalsRowFormula>
    </tableColumn>
    <tableColumn id="2" xr3:uid="{ED8A53FC-5E7F-4AD9-AF13-AD55237A753F}" name="Total Votes by Candidate" dataDxfId="117" totalsRowDxfId="116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DD3BDF38-621F-43E8-BA04-0C56571D75C2}" name="MemberOfAssemblyAssemblyDistrict81General56" displayName="MemberOfAssemblyAssemblyDistrict81General56" ref="A2:D8" totalsRowCount="1" headerRowDxfId="115" dataDxfId="113" totalsRowDxfId="111" headerRowBorderDxfId="114" tableBorderDxfId="112" totalsRowBorderDxfId="110">
  <autoFilter ref="A2:D7" xr:uid="{F688E563-A249-421F-8710-78C49E88BC06}">
    <filterColumn colId="0" hiddenButton="1"/>
    <filterColumn colId="1" hiddenButton="1"/>
    <filterColumn colId="2" hiddenButton="1"/>
    <filterColumn colId="3" hiddenButton="1"/>
  </autoFilter>
  <tableColumns count="4">
    <tableColumn id="1" xr3:uid="{975F1836-0A0B-4BDB-8D40-C79B3250A50A}" name="Candidate Name (Party)" totalsRowLabel="Total Votes by County" dataDxfId="109" totalsRowDxfId="108"/>
    <tableColumn id="4" xr3:uid="{5C5F8BF3-82E8-4DFF-A087-A452720B0EA2}" name="Part of Washington County Vote Results" totalsRowFunction="custom" dataDxfId="107" totalsRowDxfId="106">
      <totalsRowFormula>SUM(MemberOfAssemblyAssemblyDistrict81General56[Part of Washington County Vote Results])</totalsRowFormula>
    </tableColumn>
    <tableColumn id="3" xr3:uid="{829F6337-0FC7-4BE3-A93E-0634B274218A}" name="Total Votes by Party" totalsRowFunction="custom" dataDxfId="105" totalsRowDxfId="104">
      <calculatedColumnFormula>MemberOfAssemblyAssemblyDistrict81General56[[#This Row],[Part of Washington County Vote Results]]</calculatedColumnFormula>
      <totalsRowFormula>SUM(MemberOfAssemblyAssemblyDistrict81General56[Total Votes by Party])</totalsRowFormula>
    </tableColumn>
    <tableColumn id="2" xr3:uid="{E6A234CA-3D4B-436F-A4DF-811C49498EA6}" name="Total Votes by Candidate" dataDxfId="103" totalsRowDxfId="102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DFE8464-A7AC-4652-811D-84B8E491E7FF}" name="MemberOfAssemblyAssemblyDistrict81General5657" displayName="MemberOfAssemblyAssemblyDistrict81General5657" ref="A2:D8" totalsRowCount="1" headerRowDxfId="101" dataDxfId="99" totalsRowDxfId="97" headerRowBorderDxfId="100" tableBorderDxfId="98" totalsRowBorderDxfId="96">
  <autoFilter ref="A2:D7" xr:uid="{F688E563-A249-421F-8710-78C49E88BC06}">
    <filterColumn colId="0" hiddenButton="1"/>
    <filterColumn colId="1" hiddenButton="1"/>
    <filterColumn colId="2" hiddenButton="1"/>
    <filterColumn colId="3" hiddenButton="1"/>
  </autoFilter>
  <tableColumns count="4">
    <tableColumn id="1" xr3:uid="{E81D459E-2614-4D22-9548-056063FA0293}" name="Candidate Name (Party)" totalsRowLabel="Total Votes by County" dataDxfId="95" totalsRowDxfId="94"/>
    <tableColumn id="4" xr3:uid="{45B71E64-038C-41C1-8D90-49C4BBBA2318}" name="Part of Washington County Vote Results" totalsRowFunction="custom" dataDxfId="93" totalsRowDxfId="92">
      <totalsRowFormula>SUM(MemberOfAssemblyAssemblyDistrict81General5657[Part of Washington County Vote Results])</totalsRowFormula>
    </tableColumn>
    <tableColumn id="3" xr3:uid="{017A8ED3-5E6A-4765-9BCC-6AC0585D7BB5}" name="Total Votes by Party" totalsRowFunction="custom" dataDxfId="91" totalsRowDxfId="90">
      <calculatedColumnFormula>MemberOfAssemblyAssemblyDistrict81General5657[[#This Row],[Part of Washington County Vote Results]]</calculatedColumnFormula>
      <totalsRowFormula>SUM(MemberOfAssemblyAssemblyDistrict81General5657[Total Votes by Party])</totalsRowFormula>
    </tableColumn>
    <tableColumn id="2" xr3:uid="{6877BC6A-3E21-4B27-997E-A9177DEA70C7}" name="Total Votes by Candidate" dataDxfId="89" totalsRowDxfId="88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0C236A-6656-4FFE-9A49-94F4D003C969}" name="MemberOfAssemblyAssemblyDistrict81General565756" displayName="MemberOfAssemblyAssemblyDistrict81General565756" ref="A2:E9" totalsRowCount="1" headerRowDxfId="87" dataDxfId="85" totalsRowDxfId="83" headerRowBorderDxfId="86" tableBorderDxfId="84" totalsRowBorderDxfId="82">
  <autoFilter ref="A2:E8" xr:uid="{F688E563-A249-421F-8710-78C49E88BC0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0CED99B-EF94-482F-923C-5C0B9ABD892A}" name="Candidate Name (Party)" totalsRowLabel="Total Votes by County" dataDxfId="81" totalsRowDxfId="80"/>
    <tableColumn id="4" xr3:uid="{AE86FCB4-7657-4618-AF1D-F6823CEB8329}" name="Part of Orange County Vote Results" totalsRowFunction="custom" dataDxfId="79" totalsRowDxfId="78">
      <totalsRowFormula>SUM(MemberOfAssemblyAssemblyDistrict81General565756[Part of Orange County Vote Results])</totalsRowFormula>
    </tableColumn>
    <tableColumn id="5" xr3:uid="{DC414B4F-2C75-4D88-8E24-D933B2F34DF4}" name="Part of Rockland County_x000a_Vote Results" totalsRowFunction="custom" dataDxfId="77" totalsRowDxfId="76">
      <totalsRowFormula>SUM(MemberOfAssemblyAssemblyDistrict81General565756[Part of Rockland County
Vote Results])</totalsRowFormula>
    </tableColumn>
    <tableColumn id="3" xr3:uid="{D9C54A26-E9C2-4C00-B36A-62B6F67BC096}" name="Total Votes by Party" totalsRowFunction="custom" dataDxfId="75" totalsRowDxfId="74">
      <calculatedColumnFormula>SUM(B3,C3)</calculatedColumnFormula>
      <totalsRowFormula>SUM(MemberOfAssemblyAssemblyDistrict81General565756[Total Votes by Party])</totalsRowFormula>
    </tableColumn>
    <tableColumn id="2" xr3:uid="{A28C85E7-2CB9-4786-9637-3FD25DE24930}" name="Total Votes by Candidate" dataDxfId="73" totalsRowDxfId="72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3EB51AD-613F-4253-BDDE-1FA18B7D4250}" name="MemberOfAssemblyAssemblyDistrict81General56575" displayName="MemberOfAssemblyAssemblyDistrict81General56575" ref="A2:E10" totalsRowCount="1" headerRowDxfId="71" dataDxfId="69" totalsRowDxfId="67" headerRowBorderDxfId="70" tableBorderDxfId="68" totalsRowBorderDxfId="66">
  <autoFilter ref="A2:E9" xr:uid="{F688E563-A249-421F-8710-78C49E88BC0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7E04749-AECA-47C0-B042-B9068596165F}" name="Candidate Name (Party)" totalsRowLabel="Total Votes by County" dataDxfId="65" totalsRowDxfId="64"/>
    <tableColumn id="4" xr3:uid="{7FC96374-5602-483A-A8FA-1793B3A09FDC}" name="Part of Orange County Vote Results" totalsRowFunction="custom" dataDxfId="63" totalsRowDxfId="62">
      <totalsRowFormula>SUM(MemberOfAssemblyAssemblyDistrict81General56575[Part of Orange County Vote Results])</totalsRowFormula>
    </tableColumn>
    <tableColumn id="5" xr3:uid="{9C9D9716-1996-4AA2-9E80-53852FA9E708}" name="Part of Rockland County_x000a_Vote Results" totalsRowFunction="custom" dataDxfId="61" totalsRowDxfId="60">
      <totalsRowFormula>SUM(MemberOfAssemblyAssemblyDistrict81General56575[Part of Rockland County
Vote Results])</totalsRowFormula>
    </tableColumn>
    <tableColumn id="3" xr3:uid="{0C8D6DD8-256A-4630-94C4-35C6F0C5F8A4}" name="Total Votes by Party" totalsRowFunction="custom" dataDxfId="59" totalsRowDxfId="58">
      <calculatedColumnFormula>SUM(B3,C3)</calculatedColumnFormula>
      <totalsRowFormula>SUM(MemberOfAssemblyAssemblyDistrict81General56575[Total Votes by Party])</totalsRowFormula>
    </tableColumn>
    <tableColumn id="2" xr3:uid="{A266F351-3A95-4FA5-87A3-91E31A423F2F}" name="Total Votes by Candidate" dataDxfId="57" totalsRowDxfId="56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70B55648-0CAB-4241-9400-297C2AFB7E2C}" name="MemberOfAssemblyAssemblyDistrict28General77" displayName="MemberOfAssemblyAssemblyDistrict28General77" ref="A2:D22" totalsRowCount="1" headerRowDxfId="55" dataDxfId="53" totalsRowDxfId="51" headerRowBorderDxfId="54" tableBorderDxfId="52" totalsRowBorderDxfId="50">
  <autoFilter ref="A2:D21" xr:uid="{76C1D6C9-9514-4308-9A84-A998AFEF83D5}">
    <filterColumn colId="0" hiddenButton="1"/>
    <filterColumn colId="1" hiddenButton="1"/>
    <filterColumn colId="2" hiddenButton="1"/>
    <filterColumn colId="3" hiddenButton="1"/>
  </autoFilter>
  <tableColumns count="4">
    <tableColumn id="1" xr3:uid="{9075052C-BB5A-4953-AEA5-60BEB3D5D916}" name="Candidate Name (Party)" totalsRowLabel="Total Votes by County" dataDxfId="49" totalsRowDxfId="48"/>
    <tableColumn id="4" xr3:uid="{147DCFAB-195A-48B9-A817-0DAA41681164}" name="Part of Queens County Vote Results" totalsRowFunction="custom" dataDxfId="47" totalsRowDxfId="46">
      <totalsRowFormula>SUM(MemberOfAssemblyAssemblyDistrict28General77[Part of Queens County Vote Results])</totalsRowFormula>
    </tableColumn>
    <tableColumn id="3" xr3:uid="{67E872D4-E37C-4E44-BD68-DCB2C54AD6D7}" name="Total Votes by Party" totalsRowFunction="custom" dataDxfId="45" totalsRowDxfId="44">
      <calculatedColumnFormula>MemberOfAssemblyAssemblyDistrict28General77[[#This Row],[Part of Queens County Vote Results]]</calculatedColumnFormula>
      <totalsRowFormula>SUM(MemberOfAssemblyAssemblyDistrict28General77[Total Votes by Party])</totalsRowFormula>
    </tableColumn>
    <tableColumn id="2" xr3:uid="{8F073012-6E7D-4CB3-9E77-8D06CBBC2A16}" name="Total Votes by Candidate" dataDxfId="43" totalsRowDxfId="42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728A005A-2DD9-4F13-8EB9-42C1F20CB96B}" name="MemberOfAssemblyAssemblyDistrict28General7778" displayName="MemberOfAssemblyAssemblyDistrict28General7778" ref="A2:D15" totalsRowCount="1" headerRowDxfId="41" dataDxfId="39" totalsRowDxfId="37" headerRowBorderDxfId="40" tableBorderDxfId="38" totalsRowBorderDxfId="36">
  <autoFilter ref="A2:D14" xr:uid="{76C1D6C9-9514-4308-9A84-A998AFEF83D5}">
    <filterColumn colId="0" hiddenButton="1"/>
    <filterColumn colId="1" hiddenButton="1"/>
    <filterColumn colId="2" hiddenButton="1"/>
    <filterColumn colId="3" hiddenButton="1"/>
  </autoFilter>
  <tableColumns count="4">
    <tableColumn id="1" xr3:uid="{F90C0790-145F-4BBE-8DB4-384A7C4B1151}" name="Candidate Name (Party)" totalsRowLabel="Total Votes by County" dataDxfId="35" totalsRowDxfId="34"/>
    <tableColumn id="4" xr3:uid="{8037DB6A-D61C-4B18-9A12-D26E97A545F2}" name="Part of Queens County Vote Results" totalsRowFunction="custom" dataDxfId="33" totalsRowDxfId="32">
      <totalsRowFormula>SUM(MemberOfAssemblyAssemblyDistrict28General7778[Part of Queens County Vote Results])</totalsRowFormula>
    </tableColumn>
    <tableColumn id="3" xr3:uid="{6EBD529D-712D-4076-8359-53CAE6932072}" name="Total Votes by Party" totalsRowFunction="custom" dataDxfId="31" totalsRowDxfId="30">
      <calculatedColumnFormula>MemberOfAssemblyAssemblyDistrict28General7778[[#This Row],[Part of Queens County Vote Results]]</calculatedColumnFormula>
      <totalsRowFormula>SUM(MemberOfAssemblyAssemblyDistrict28General7778[Total Votes by Party])</totalsRowFormula>
    </tableColumn>
    <tableColumn id="2" xr3:uid="{F9FD0132-D1B9-4069-A9AA-46B95B814700}" name="Total Votes by Candidate" dataDxfId="29" totalsRowDxfId="28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F10E2265-D79A-43AF-9243-5824841F8210}" name="MemberOfAssemblyAssemblyDistrict28General" displayName="MemberOfAssemblyAssemblyDistrict28General" ref="A2:D10" totalsRowCount="1" headerRowDxfId="27" dataDxfId="25" totalsRowDxfId="23" headerRowBorderDxfId="26" tableBorderDxfId="24" totalsRowBorderDxfId="22">
  <autoFilter ref="A2:D9" xr:uid="{76C1D6C9-9514-4308-9A84-A998AFEF83D5}">
    <filterColumn colId="0" hiddenButton="1"/>
    <filterColumn colId="1" hiddenButton="1"/>
    <filterColumn colId="2" hiddenButton="1"/>
    <filterColumn colId="3" hiddenButton="1"/>
  </autoFilter>
  <tableColumns count="4">
    <tableColumn id="1" xr3:uid="{8D2F8FD9-403C-4D54-84C8-06F0290F7ED6}" name="Candidate Name (Party)" totalsRowLabel="Total Votes by County" dataDxfId="21" totalsRowDxfId="20"/>
    <tableColumn id="4" xr3:uid="{CDCABC94-3F5B-435D-A2EE-39B3D32BB36D}" name="Part of Kings County Vote Results" totalsRowFunction="custom" dataDxfId="19" totalsRowDxfId="18">
      <totalsRowFormula>SUM(MemberOfAssemblyAssemblyDistrict28General[Part of Kings County Vote Results])</totalsRowFormula>
    </tableColumn>
    <tableColumn id="3" xr3:uid="{37A9082D-42F2-4424-96EB-964DB9F1955A}" name="Total Votes by Party" totalsRowFunction="custom" dataDxfId="17" totalsRowDxfId="16">
      <calculatedColumnFormula>MemberOfAssemblyAssemblyDistrict28General[[#This Row],[Part of Kings County Vote Results]]</calculatedColumnFormula>
      <totalsRowFormula>SUM(MemberOfAssemblyAssemblyDistrict28General[Total Votes by Party])</totalsRowFormula>
    </tableColumn>
    <tableColumn id="2" xr3:uid="{483B743E-E0AB-4913-A726-B5E765746E92}" name="Total Votes by Candidate" dataDxfId="15" totalsRowDxfId="14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A52FEFF-FF7C-4EC0-96AC-741AC50736D8}" name="MemberOfAssemblyAssemblyDistrict68General4344" displayName="MemberOfAssemblyAssemblyDistrict68General4344" ref="A2:D29" totalsRowCount="1" headerRowDxfId="268" dataDxfId="266" totalsRowDxfId="264" headerRowBorderDxfId="267" tableBorderDxfId="265" totalsRowBorderDxfId="263">
  <autoFilter ref="A2:D28" xr:uid="{7C0C90E0-7094-436E-AE33-860942F94EB6}">
    <filterColumn colId="0" hiddenButton="1"/>
    <filterColumn colId="1" hiddenButton="1"/>
    <filterColumn colId="2" hiddenButton="1"/>
    <filterColumn colId="3" hiddenButton="1"/>
  </autoFilter>
  <tableColumns count="4">
    <tableColumn id="1" xr3:uid="{AA12A190-674E-4636-8766-F4C7C55FDBDD}" name="Candidate Name (Party)" totalsRowLabel="Total Votes by County" dataDxfId="262" totalsRowDxfId="261"/>
    <tableColumn id="4" xr3:uid="{FD27ACBD-A8DD-4628-8D96-076908DE8A47}" name="Part of New York County Vote Results" totalsRowFunction="custom" dataDxfId="260" totalsRowDxfId="259">
      <totalsRowFormula>SUM(MemberOfAssemblyAssemblyDistrict68General4344[Part of New York County Vote Results])</totalsRowFormula>
    </tableColumn>
    <tableColumn id="3" xr3:uid="{5E2BA6A5-2589-4AAA-8B47-3D2E07AB96C0}" name="Total Votes by Party" totalsRowFunction="custom" dataDxfId="258" totalsRowDxfId="257">
      <calculatedColumnFormula>MemberOfAssemblyAssemblyDistrict68General4344[[#This Row],[Part of New York County Vote Results]]</calculatedColumnFormula>
      <totalsRowFormula>SUM(MemberOfAssemblyAssemblyDistrict68General4344[Total Votes by Party])</totalsRowFormula>
    </tableColumn>
    <tableColumn id="2" xr3:uid="{65A25BC7-EAB2-4D3C-979C-141DEBF7D4AB}" name="Total Votes by Candidate" dataDxfId="256" totalsRowDxfId="255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97F404DE-D17D-4638-BAE4-4E4B2AF04C97}" name="MemberOfAssemblyAssemblyDistrict34General74" displayName="MemberOfAssemblyAssemblyDistrict34General74" ref="A2:D10" totalsRowCount="1" headerRowDxfId="13" dataDxfId="11" totalsRowDxfId="9" headerRowBorderDxfId="12" tableBorderDxfId="10" totalsRowBorderDxfId="8">
  <autoFilter ref="A2:D9" xr:uid="{17A2092C-D04F-49FE-A19A-7D1A5B52CBAE}">
    <filterColumn colId="0" hiddenButton="1"/>
    <filterColumn colId="1" hiddenButton="1"/>
    <filterColumn colId="2" hiddenButton="1"/>
    <filterColumn colId="3" hiddenButton="1"/>
  </autoFilter>
  <tableColumns count="4">
    <tableColumn id="1" xr3:uid="{5907ECFF-6658-4A0B-8CE9-D32926E00256}" name="Candidate Name (Party)" totalsRowLabel="Total Votes by County" dataDxfId="7" totalsRowDxfId="6"/>
    <tableColumn id="4" xr3:uid="{02506991-60B5-4671-873B-F801567ACD07}" name="Part of Kings County Vote Results" totalsRowFunction="custom" dataDxfId="5" totalsRowDxfId="4">
      <totalsRowFormula>SUM(MemberOfAssemblyAssemblyDistrict34General74[Part of Kings County Vote Results])</totalsRowFormula>
    </tableColumn>
    <tableColumn id="3" xr3:uid="{7B98BBFD-EA39-4F40-842F-E905356901A1}" name="Total Votes by Party" totalsRowFunction="custom" dataDxfId="3" totalsRowDxfId="2">
      <calculatedColumnFormula>MemberOfAssemblyAssemblyDistrict34General74[[#This Row],[Part of Kings County Vote Results]]</calculatedColumnFormula>
      <totalsRowFormula>SUM(MemberOfAssemblyAssemblyDistrict34General74[Total Votes by Party])</totalsRowFormula>
    </tableColumn>
    <tableColumn id="2" xr3:uid="{E8D23BBC-7576-4992-91C8-6379B1AFC41D}" name="Total Votes by Candidate" dataDxfId="1" totalsRowDxfId="0">
      <calculatedColumnFormula>SUM(MemberOfAssemblyAssemblyDistrict34General74[[#This Row],[Total Votes by Party]])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C28DFCD-7FA5-4091-91FF-0AD8889665BE}" name="MemberOfAssemblyAssemblyDistrict69General4546" displayName="MemberOfAssemblyAssemblyDistrict69General4546" ref="A2:D24" totalsRowCount="1" headerRowDxfId="254" dataDxfId="252" totalsRowDxfId="250" headerRowBorderDxfId="253" tableBorderDxfId="251" totalsRowBorderDxfId="249">
  <autoFilter ref="A2:D23" xr:uid="{49F6F76A-2CF7-46A3-9E61-C944DC0AA3FE}">
    <filterColumn colId="0" hiddenButton="1"/>
    <filterColumn colId="1" hiddenButton="1"/>
    <filterColumn colId="2" hiddenButton="1"/>
    <filterColumn colId="3" hiddenButton="1"/>
  </autoFilter>
  <tableColumns count="4">
    <tableColumn id="1" xr3:uid="{A9D290AD-8229-4CCD-90A6-C04B89B31AFB}" name="Candidate Name (Party)" totalsRowLabel="Total Votes by County" dataDxfId="248" totalsRowDxfId="247"/>
    <tableColumn id="4" xr3:uid="{02884DDF-D978-478B-89E3-774081300E7D}" name="Part of New York County Vote Results" totalsRowFunction="custom" dataDxfId="246" totalsRowDxfId="245">
      <totalsRowFormula>SUM(MemberOfAssemblyAssemblyDistrict69General4546[Part of New York County Vote Results])</totalsRowFormula>
    </tableColumn>
    <tableColumn id="3" xr3:uid="{7ED33CE0-B5AB-4BFA-8E78-DD58780A95D0}" name="Total Votes by Party" totalsRowFunction="custom" dataDxfId="244" totalsRowDxfId="243">
      <calculatedColumnFormula>MemberOfAssemblyAssemblyDistrict69General4546[[#This Row],[Part of New York County Vote Results]]</calculatedColumnFormula>
      <totalsRowFormula>SUM(MemberOfAssemblyAssemblyDistrict69General4546[Total Votes by Party])</totalsRowFormula>
    </tableColumn>
    <tableColumn id="2" xr3:uid="{9BF21B08-F585-4E29-BA5A-C63AA5B9B32C}" name="Total Votes by Candidate" dataDxfId="242" totalsRowDxfId="241">
      <calculatedColumnFormula>SUM(MemberOfAssemblyAssemblyDistrict69General4546[[#This Row],[Total Votes by Party]])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7DA64D-41A5-4835-9F35-33FF7DA7DC6C}" name="MemberOfAssemblyAssemblyDistrict69General45462" displayName="MemberOfAssemblyAssemblyDistrict69General45462" ref="A2:D21" totalsRowCount="1" headerRowDxfId="240" dataDxfId="238" totalsRowDxfId="236" headerRowBorderDxfId="239" tableBorderDxfId="237" totalsRowBorderDxfId="235">
  <autoFilter ref="A2:D20" xr:uid="{49F6F76A-2CF7-46A3-9E61-C944DC0AA3FE}">
    <filterColumn colId="0" hiddenButton="1"/>
    <filterColumn colId="1" hiddenButton="1"/>
    <filterColumn colId="2" hiddenButton="1"/>
    <filterColumn colId="3" hiddenButton="1"/>
  </autoFilter>
  <tableColumns count="4">
    <tableColumn id="1" xr3:uid="{91E786DD-5E27-411C-83AB-7FE6F6BB7C64}" name="Candidate Name (Party)" totalsRowLabel="Total Votes by County" dataDxfId="234" totalsRowDxfId="233"/>
    <tableColumn id="4" xr3:uid="{E1ECF3DE-8778-4337-BE9E-0C4C3ED2E927}" name="Part of New York County Vote Results" totalsRowFunction="custom" dataDxfId="232" totalsRowDxfId="231">
      <totalsRowFormula>SUM(MemberOfAssemblyAssemblyDistrict69General45462[Part of New York County Vote Results])</totalsRowFormula>
    </tableColumn>
    <tableColumn id="3" xr3:uid="{A2134FB4-BAEE-4268-A79F-BF5EE2ACEBF1}" name="Total Votes by Party" totalsRowFunction="custom" dataDxfId="230" totalsRowDxfId="229">
      <calculatedColumnFormula>MemberOfAssemblyAssemblyDistrict69General45462[[#This Row],[Part of New York County Vote Results]]</calculatedColumnFormula>
      <totalsRowFormula>SUM(MemberOfAssemblyAssemblyDistrict69General45462[Total Votes by Party])</totalsRowFormula>
    </tableColumn>
    <tableColumn id="2" xr3:uid="{B0C27F0A-B2EE-409C-97BA-C2DE240D0CF2}" name="Total Votes by Candidate" dataDxfId="228" totalsRowDxfId="227">
      <calculatedColumnFormula>SUM(MemberOfAssemblyAssemblyDistrict69General45462[[#This Row],[Total Votes by Party]])</calculatedColumnFormula>
    </tableColumn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D18EEFF-F56E-4A88-A6A0-46A3495DE54A}" name="MemberOfAssemblyAssemblyDistrict70General47" displayName="MemberOfAssemblyAssemblyDistrict70General47" ref="A2:D42" totalsRowCount="1" headerRowDxfId="226" dataDxfId="224" totalsRowDxfId="222" headerRowBorderDxfId="225" tableBorderDxfId="223" totalsRowBorderDxfId="221">
  <autoFilter ref="A2:D41" xr:uid="{7C41311A-532C-46E5-9E8C-EAC4A30F20BE}">
    <filterColumn colId="0" hiddenButton="1"/>
    <filterColumn colId="1" hiddenButton="1"/>
    <filterColumn colId="2" hiddenButton="1"/>
    <filterColumn colId="3" hiddenButton="1"/>
  </autoFilter>
  <tableColumns count="4">
    <tableColumn id="1" xr3:uid="{59270DDD-3232-4C52-8A83-47A246E5BDC2}" name="Candidate Name (Party)" totalsRowLabel="Total Votes by County" dataDxfId="220" totalsRowDxfId="219"/>
    <tableColumn id="4" xr3:uid="{22CEB3AD-CD1A-478F-ACD9-5A2A13D72955}" name="Part of New York County Vote Results" totalsRowFunction="custom" dataDxfId="218" totalsRowDxfId="217">
      <totalsRowFormula>SUM(MemberOfAssemblyAssemblyDistrict70General47[Part of New York County Vote Results])</totalsRowFormula>
    </tableColumn>
    <tableColumn id="3" xr3:uid="{D702731B-F1C6-4A36-B216-F5E501EBD226}" name="Total Votes by Party" totalsRowFunction="custom" dataDxfId="216" totalsRowDxfId="215">
      <calculatedColumnFormula>MemberOfAssemblyAssemblyDistrict70General47[[#This Row],[Part of New York County Vote Results]]</calculatedColumnFormula>
      <totalsRowFormula>SUM(MemberOfAssemblyAssemblyDistrict70General47[Total Votes by Party])</totalsRowFormula>
    </tableColumn>
    <tableColumn id="2" xr3:uid="{49B36903-27C4-49C8-9568-B39DC04865AC}" name="Total Votes by Candidate" dataDxfId="214" totalsRowDxfId="213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F5068F-DB46-4241-813E-1047929BD29C}" name="MemberOfAssemblyAssemblyDistrict70General473" displayName="MemberOfAssemblyAssemblyDistrict70General473" ref="A2:D30" totalsRowCount="1" headerRowDxfId="212" dataDxfId="210" totalsRowDxfId="208" headerRowBorderDxfId="211" tableBorderDxfId="209" totalsRowBorderDxfId="207">
  <autoFilter ref="A2:D29" xr:uid="{7C41311A-532C-46E5-9E8C-EAC4A30F20BE}">
    <filterColumn colId="0" hiddenButton="1"/>
    <filterColumn colId="1" hiddenButton="1"/>
    <filterColumn colId="2" hiddenButton="1"/>
    <filterColumn colId="3" hiddenButton="1"/>
  </autoFilter>
  <tableColumns count="4">
    <tableColumn id="1" xr3:uid="{7FE048F3-A70F-45B5-ADBD-BB22FEF8AC8A}" name="Candidate Name (Party)" totalsRowLabel="Total Votes by County" dataDxfId="206" totalsRowDxfId="205"/>
    <tableColumn id="4" xr3:uid="{7AA57A0E-169B-4192-BB8D-E1C52648ABC9}" name="Part of New York County Vote Results" totalsRowFunction="custom" dataDxfId="204" totalsRowDxfId="203">
      <totalsRowFormula>SUM(MemberOfAssemblyAssemblyDistrict70General473[Part of New York County Vote Results])</totalsRowFormula>
    </tableColumn>
    <tableColumn id="3" xr3:uid="{04949A02-82DF-41DF-889B-FA3F9E0C98C2}" name="Total Votes by Party" totalsRowFunction="custom" dataDxfId="202" totalsRowDxfId="201">
      <calculatedColumnFormula>MemberOfAssemblyAssemblyDistrict70General473[[#This Row],[Part of New York County Vote Results]]</calculatedColumnFormula>
      <totalsRowFormula>SUM(MemberOfAssemblyAssemblyDistrict70General473[Total Votes by Party])</totalsRowFormula>
    </tableColumn>
    <tableColumn id="2" xr3:uid="{853ECD4E-53B9-4A22-85D7-6055F91BB48A}" name="Total Votes by Candidate" dataDxfId="200" totalsRowDxfId="199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6E8FD5E-FEEB-4C6C-8E6B-2CBEDE5088C7}" name="MemberOfAssemblyAssemblyDistrict71General49" displayName="MemberOfAssemblyAssemblyDistrict71General49" ref="A2:D28" totalsRowCount="1" headerRowDxfId="198" dataDxfId="196" totalsRowDxfId="194" headerRowBorderDxfId="197" tableBorderDxfId="195" totalsRowBorderDxfId="193">
  <autoFilter ref="A2:D27" xr:uid="{77E001F6-E3E2-4F4D-98EF-A36C4F19460C}">
    <filterColumn colId="0" hiddenButton="1"/>
    <filterColumn colId="1" hiddenButton="1"/>
    <filterColumn colId="2" hiddenButton="1"/>
    <filterColumn colId="3" hiddenButton="1"/>
  </autoFilter>
  <tableColumns count="4">
    <tableColumn id="1" xr3:uid="{C6959A1C-1812-40F5-AA04-9A5808FAD495}" name="Candidate Name (Party)" totalsRowLabel="Total Votes by County" dataDxfId="192" totalsRowDxfId="191"/>
    <tableColumn id="4" xr3:uid="{FB728E0F-3F9E-4D3A-BEDF-EB4BB5FA854C}" name="Part of New York County Vote Results" totalsRowFunction="custom" dataDxfId="190" totalsRowDxfId="189">
      <totalsRowFormula>SUM(MemberOfAssemblyAssemblyDistrict71General49[Part of New York County Vote Results])</totalsRowFormula>
    </tableColumn>
    <tableColumn id="3" xr3:uid="{22890C04-CBFC-45E5-95A9-9502ABBE4771}" name="Total Votes by Party" totalsRowFunction="custom" dataDxfId="188" totalsRowDxfId="187">
      <calculatedColumnFormula>MemberOfAssemblyAssemblyDistrict71General49[[#This Row],[Part of New York County Vote Results]]</calculatedColumnFormula>
      <totalsRowFormula>SUM(MemberOfAssemblyAssemblyDistrict71General49[Total Votes by Party])</totalsRowFormula>
    </tableColumn>
    <tableColumn id="2" xr3:uid="{83BDC636-B0EC-4412-AE4A-7AB9B4C29F07}" name="Total Votes by Candidate" dataDxfId="186" totalsRowDxfId="185">
      <calculatedColumnFormula>SUM(MemberOfAssemblyAssemblyDistrict71General49[[#This Row],[Total Votes by Party]])</calculatedColumnFormula>
    </tableColumn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A5C98654-445A-412F-84D3-329CE17AECF2}" name="MemberOfAssemblyAssemblyDistrict71General4950" displayName="MemberOfAssemblyAssemblyDistrict71General4950" ref="A2:D28" totalsRowCount="1" headerRowDxfId="184" dataDxfId="182" totalsRowDxfId="180" headerRowBorderDxfId="183" tableBorderDxfId="181" totalsRowBorderDxfId="179">
  <autoFilter ref="A2:D27" xr:uid="{77E001F6-E3E2-4F4D-98EF-A36C4F19460C}">
    <filterColumn colId="0" hiddenButton="1"/>
    <filterColumn colId="1" hiddenButton="1"/>
    <filterColumn colId="2" hiddenButton="1"/>
    <filterColumn colId="3" hiddenButton="1"/>
  </autoFilter>
  <tableColumns count="4">
    <tableColumn id="1" xr3:uid="{696A78B5-C7E1-49C1-B115-F6E8B84A4B54}" name="Candidate Name (Party)" totalsRowLabel="Total Votes by County" dataDxfId="178" totalsRowDxfId="177"/>
    <tableColumn id="4" xr3:uid="{B7382224-E54D-4B84-9C56-71ECFF42085B}" name="Part of New York County Vote Results" totalsRowFunction="custom" dataDxfId="176" totalsRowDxfId="175">
      <totalsRowFormula>SUM(MemberOfAssemblyAssemblyDistrict71General4950[Part of New York County Vote Results])</totalsRowFormula>
    </tableColumn>
    <tableColumn id="3" xr3:uid="{F70AD0B0-4877-48FC-9A46-19B6EBA2F55B}" name="Total Votes by Party" totalsRowFunction="custom" dataDxfId="174" totalsRowDxfId="173">
      <calculatedColumnFormula>MemberOfAssemblyAssemblyDistrict71General4950[[#This Row],[Part of New York County Vote Results]]</calculatedColumnFormula>
      <totalsRowFormula>SUM(MemberOfAssemblyAssemblyDistrict71General4950[Total Votes by Party])</totalsRowFormula>
    </tableColumn>
    <tableColumn id="2" xr3:uid="{43F196B9-7C92-4A60-BE87-F4F46A6D41D8}" name="Total Votes by Candidate" dataDxfId="172" totalsRowDxfId="171">
      <calculatedColumnFormula>SUM(MemberOfAssemblyAssemblyDistrict71General4950[[#This Row],[Total Votes by Party]],C4)</calculatedColumnFormula>
    </tableColumn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E71B942-8401-4975-B4DD-011617C643C7}" name="MemberOfAssemblyAssemblyDistrict72General51" displayName="MemberOfAssemblyAssemblyDistrict72General51" ref="A2:D22" totalsRowCount="1" headerRowDxfId="170" dataDxfId="168" totalsRowDxfId="166" headerRowBorderDxfId="169" tableBorderDxfId="167" totalsRowBorderDxfId="165">
  <autoFilter ref="A2:D21" xr:uid="{5EBC0DDE-FD36-4287-9275-1AA487E169B4}">
    <filterColumn colId="0" hiddenButton="1"/>
    <filterColumn colId="1" hiddenButton="1"/>
    <filterColumn colId="2" hiddenButton="1"/>
    <filterColumn colId="3" hiddenButton="1"/>
  </autoFilter>
  <tableColumns count="4">
    <tableColumn id="1" xr3:uid="{B343F979-2721-4443-AAEA-A09B0262CF06}" name="Candidate Name (Party)" totalsRowLabel="Total Votes by County" dataDxfId="164" totalsRowDxfId="163"/>
    <tableColumn id="4" xr3:uid="{BB32C33F-CAB3-43CA-80C1-45BDB8668F13}" name="Part of New York County Vote Results" totalsRowFunction="custom" dataDxfId="162" totalsRowDxfId="161">
      <totalsRowFormula>SUM(MemberOfAssemblyAssemblyDistrict72General51[Part of New York County Vote Results])</totalsRowFormula>
    </tableColumn>
    <tableColumn id="3" xr3:uid="{3D6FBFB8-039C-411C-AA5A-3C3870DAED66}" name="Total Votes by Party" totalsRowFunction="custom" dataDxfId="160" totalsRowDxfId="159">
      <calculatedColumnFormula>MemberOfAssemblyAssemblyDistrict72General51[[#This Row],[Part of New York County Vote Results]]</calculatedColumnFormula>
      <totalsRowFormula>SUM(MemberOfAssemblyAssemblyDistrict72General51[Total Votes by Party])</totalsRowFormula>
    </tableColumn>
    <tableColumn id="2" xr3:uid="{8D58B0FE-4172-403C-A9FE-02E8FFAD9664}" name="Total Votes by Candidate" dataDxfId="158" totalsRowDxfId="157">
      <calculatedColumnFormula>SUM(MemberOfAssemblyAssemblyDistrict72General51[[#This Row],[Total Votes by Party]])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71E0-AB73-4595-A2F2-D6412BC80D8A}">
  <sheetPr>
    <tabColor theme="2" tint="-0.249977111117893"/>
    <pageSetUpPr fitToPage="1"/>
  </sheetPr>
  <dimension ref="A1:E32"/>
  <sheetViews>
    <sheetView tabSelected="1" topLeftCell="A4" zoomScaleNormal="100" workbookViewId="0">
      <selection activeCell="D42" sqref="D42"/>
    </sheetView>
  </sheetViews>
  <sheetFormatPr defaultRowHeight="12.75" x14ac:dyDescent="0.2"/>
  <cols>
    <col min="1" max="1" width="25.5703125" style="14" customWidth="1"/>
    <col min="2" max="4" width="20.5703125" style="14" customWidth="1"/>
    <col min="5" max="6" width="23.5703125" style="14" customWidth="1"/>
    <col min="7" max="16384" width="9.140625" style="14"/>
  </cols>
  <sheetData>
    <row r="1" spans="1:5" ht="51" customHeight="1" x14ac:dyDescent="0.2">
      <c r="A1" s="34" t="s">
        <v>30</v>
      </c>
      <c r="B1" s="34"/>
      <c r="C1" s="34"/>
      <c r="D1" s="34"/>
      <c r="E1" s="34"/>
    </row>
    <row r="2" spans="1:5" ht="25.5" x14ac:dyDescent="0.2">
      <c r="A2" s="15" t="s">
        <v>5</v>
      </c>
      <c r="B2" s="16" t="s">
        <v>9</v>
      </c>
      <c r="C2" s="17" t="s">
        <v>3</v>
      </c>
      <c r="D2" s="18" t="s">
        <v>4</v>
      </c>
    </row>
    <row r="3" spans="1:5" x14ac:dyDescent="0.2">
      <c r="A3" s="25" t="s">
        <v>38</v>
      </c>
      <c r="B3" s="20">
        <v>15319</v>
      </c>
      <c r="C3" s="26">
        <f>MemberOfAssemblyAssemblyDistrict68General43[[#This Row],[Part of New York County Vote Results]]</f>
        <v>15319</v>
      </c>
      <c r="D3" s="22">
        <f>SUM(MemberOfAssemblyAssemblyDistrict68General43[[#This Row],[Total Votes by Party]])</f>
        <v>15319</v>
      </c>
    </row>
    <row r="4" spans="1:5" x14ac:dyDescent="0.2">
      <c r="A4" s="25" t="s">
        <v>39</v>
      </c>
      <c r="B4" s="20">
        <v>10190</v>
      </c>
      <c r="C4" s="26">
        <f>MemberOfAssemblyAssemblyDistrict68General43[[#This Row],[Part of New York County Vote Results]]</f>
        <v>10190</v>
      </c>
      <c r="D4" s="22">
        <f>SUM(MemberOfAssemblyAssemblyDistrict68General43[[#This Row],[Total Votes by Party]])</f>
        <v>10190</v>
      </c>
    </row>
    <row r="5" spans="1:5" x14ac:dyDescent="0.2">
      <c r="A5" s="25" t="s">
        <v>40</v>
      </c>
      <c r="B5" s="20">
        <v>7423</v>
      </c>
      <c r="C5" s="26">
        <f>MemberOfAssemblyAssemblyDistrict68General43[[#This Row],[Part of New York County Vote Results]]</f>
        <v>7423</v>
      </c>
      <c r="D5" s="22">
        <f>SUM(MemberOfAssemblyAssemblyDistrict68General43[[#This Row],[Total Votes by Party]])</f>
        <v>7423</v>
      </c>
    </row>
    <row r="6" spans="1:5" x14ac:dyDescent="0.2">
      <c r="A6" s="25" t="s">
        <v>41</v>
      </c>
      <c r="B6" s="20">
        <v>9076</v>
      </c>
      <c r="C6" s="26">
        <f>MemberOfAssemblyAssemblyDistrict68General43[[#This Row],[Part of New York County Vote Results]]</f>
        <v>9076</v>
      </c>
      <c r="D6" s="22">
        <f>SUM(MemberOfAssemblyAssemblyDistrict68General43[[#This Row],[Total Votes by Party]])</f>
        <v>9076</v>
      </c>
    </row>
    <row r="7" spans="1:5" x14ac:dyDescent="0.2">
      <c r="A7" s="25" t="s">
        <v>42</v>
      </c>
      <c r="B7" s="20">
        <v>7810</v>
      </c>
      <c r="C7" s="26">
        <f>MemberOfAssemblyAssemblyDistrict68General43[[#This Row],[Part of New York County Vote Results]]</f>
        <v>7810</v>
      </c>
      <c r="D7" s="22">
        <f>SUM(MemberOfAssemblyAssemblyDistrict68General43[[#This Row],[Total Votes by Party]])</f>
        <v>7810</v>
      </c>
    </row>
    <row r="8" spans="1:5" x14ac:dyDescent="0.2">
      <c r="A8" s="25" t="s">
        <v>43</v>
      </c>
      <c r="B8" s="20">
        <v>7250</v>
      </c>
      <c r="C8" s="26">
        <f>MemberOfAssemblyAssemblyDistrict68General43[[#This Row],[Part of New York County Vote Results]]</f>
        <v>7250</v>
      </c>
      <c r="D8" s="22">
        <f>SUM(MemberOfAssemblyAssemblyDistrict68General43[[#This Row],[Total Votes by Party]])</f>
        <v>7250</v>
      </c>
    </row>
    <row r="9" spans="1:5" x14ac:dyDescent="0.2">
      <c r="A9" s="25" t="s">
        <v>44</v>
      </c>
      <c r="B9" s="20">
        <v>8987</v>
      </c>
      <c r="C9" s="26">
        <f>MemberOfAssemblyAssemblyDistrict68General43[[#This Row],[Part of New York County Vote Results]]</f>
        <v>8987</v>
      </c>
      <c r="D9" s="22">
        <f>SUM(MemberOfAssemblyAssemblyDistrict68General43[[#This Row],[Total Votes by Party]])</f>
        <v>8987</v>
      </c>
    </row>
    <row r="10" spans="1:5" x14ac:dyDescent="0.2">
      <c r="A10" s="25" t="s">
        <v>45</v>
      </c>
      <c r="B10" s="20">
        <v>8677</v>
      </c>
      <c r="C10" s="26">
        <f>MemberOfAssemblyAssemblyDistrict68General43[[#This Row],[Part of New York County Vote Results]]</f>
        <v>8677</v>
      </c>
      <c r="D10" s="22">
        <f>SUM(MemberOfAssemblyAssemblyDistrict68General43[[#This Row],[Total Votes by Party]])</f>
        <v>8677</v>
      </c>
    </row>
    <row r="11" spans="1:5" x14ac:dyDescent="0.2">
      <c r="A11" s="25" t="s">
        <v>46</v>
      </c>
      <c r="B11" s="20">
        <v>8459</v>
      </c>
      <c r="C11" s="26">
        <f>MemberOfAssemblyAssemblyDistrict68General43[[#This Row],[Part of New York County Vote Results]]</f>
        <v>8459</v>
      </c>
      <c r="D11" s="22">
        <f>SUM(MemberOfAssemblyAssemblyDistrict68General43[[#This Row],[Total Votes by Party]])</f>
        <v>8459</v>
      </c>
    </row>
    <row r="12" spans="1:5" x14ac:dyDescent="0.2">
      <c r="A12" s="25" t="s">
        <v>47</v>
      </c>
      <c r="B12" s="20">
        <v>6389</v>
      </c>
      <c r="C12" s="26">
        <f>MemberOfAssemblyAssemblyDistrict68General43[[#This Row],[Part of New York County Vote Results]]</f>
        <v>6389</v>
      </c>
      <c r="D12" s="22">
        <f>SUM(MemberOfAssemblyAssemblyDistrict68General43[[#This Row],[Total Votes by Party]])</f>
        <v>6389</v>
      </c>
    </row>
    <row r="13" spans="1:5" x14ac:dyDescent="0.2">
      <c r="A13" s="25" t="s">
        <v>48</v>
      </c>
      <c r="B13" s="20">
        <v>6858</v>
      </c>
      <c r="C13" s="26">
        <f>MemberOfAssemblyAssemblyDistrict68General43[[#This Row],[Part of New York County Vote Results]]</f>
        <v>6858</v>
      </c>
      <c r="D13" s="22">
        <f>SUM(MemberOfAssemblyAssemblyDistrict68General43[[#This Row],[Total Votes by Party]])</f>
        <v>6858</v>
      </c>
    </row>
    <row r="14" spans="1:5" x14ac:dyDescent="0.2">
      <c r="A14" s="25" t="s">
        <v>49</v>
      </c>
      <c r="B14" s="20">
        <v>6688</v>
      </c>
      <c r="C14" s="26">
        <f>MemberOfAssemblyAssemblyDistrict68General43[[#This Row],[Part of New York County Vote Results]]</f>
        <v>6688</v>
      </c>
      <c r="D14" s="22">
        <f>SUM(MemberOfAssemblyAssemblyDistrict68General43[[#This Row],[Total Votes by Party]])</f>
        <v>6688</v>
      </c>
    </row>
    <row r="15" spans="1:5" x14ac:dyDescent="0.2">
      <c r="A15" s="25" t="s">
        <v>50</v>
      </c>
      <c r="B15" s="20">
        <v>9095</v>
      </c>
      <c r="C15" s="26">
        <f>MemberOfAssemblyAssemblyDistrict68General43[[#This Row],[Part of New York County Vote Results]]</f>
        <v>9095</v>
      </c>
      <c r="D15" s="22">
        <f>SUM(MemberOfAssemblyAssemblyDistrict68General43[[#This Row],[Total Votes by Party]])</f>
        <v>9095</v>
      </c>
    </row>
    <row r="16" spans="1:5" x14ac:dyDescent="0.2">
      <c r="A16" s="25" t="s">
        <v>51</v>
      </c>
      <c r="B16" s="20">
        <v>6528</v>
      </c>
      <c r="C16" s="26">
        <f>MemberOfAssemblyAssemblyDistrict68General43[[#This Row],[Part of New York County Vote Results]]</f>
        <v>6528</v>
      </c>
      <c r="D16" s="22">
        <f>SUM(MemberOfAssemblyAssemblyDistrict68General43[[#This Row],[Total Votes by Party]])</f>
        <v>6528</v>
      </c>
    </row>
    <row r="17" spans="1:4" x14ac:dyDescent="0.2">
      <c r="A17" s="25" t="s">
        <v>52</v>
      </c>
      <c r="B17" s="20">
        <v>8569</v>
      </c>
      <c r="C17" s="26">
        <f>MemberOfAssemblyAssemblyDistrict68General43[[#This Row],[Part of New York County Vote Results]]</f>
        <v>8569</v>
      </c>
      <c r="D17" s="22">
        <f>SUM(MemberOfAssemblyAssemblyDistrict68General43[[#This Row],[Total Votes by Party]])</f>
        <v>8569</v>
      </c>
    </row>
    <row r="18" spans="1:4" x14ac:dyDescent="0.2">
      <c r="A18" s="25" t="s">
        <v>53</v>
      </c>
      <c r="B18" s="20">
        <v>2755</v>
      </c>
      <c r="C18" s="26">
        <f>MemberOfAssemblyAssemblyDistrict68General43[[#This Row],[Part of New York County Vote Results]]</f>
        <v>2755</v>
      </c>
      <c r="D18" s="22">
        <f>SUM(MemberOfAssemblyAssemblyDistrict68General43[[#This Row],[Total Votes by Party]])</f>
        <v>2755</v>
      </c>
    </row>
    <row r="19" spans="1:4" x14ac:dyDescent="0.2">
      <c r="A19" s="25" t="s">
        <v>314</v>
      </c>
      <c r="B19" s="20">
        <v>2582</v>
      </c>
      <c r="C19" s="26">
        <f>MemberOfAssemblyAssemblyDistrict68General43[[#This Row],[Part of New York County Vote Results]]</f>
        <v>2582</v>
      </c>
      <c r="D19" s="22">
        <f>SUM(MemberOfAssemblyAssemblyDistrict68General43[[#This Row],[Total Votes by Party]])</f>
        <v>2582</v>
      </c>
    </row>
    <row r="20" spans="1:4" x14ac:dyDescent="0.2">
      <c r="A20" s="25" t="s">
        <v>54</v>
      </c>
      <c r="B20" s="20">
        <v>2978</v>
      </c>
      <c r="C20" s="26">
        <f>MemberOfAssemblyAssemblyDistrict68General43[[#This Row],[Part of New York County Vote Results]]</f>
        <v>2978</v>
      </c>
      <c r="D20" s="22">
        <f>SUM(MemberOfAssemblyAssemblyDistrict68General43[[#This Row],[Total Votes by Party]])</f>
        <v>2978</v>
      </c>
    </row>
    <row r="21" spans="1:4" x14ac:dyDescent="0.2">
      <c r="A21" s="25" t="s">
        <v>55</v>
      </c>
      <c r="B21" s="20">
        <v>2211</v>
      </c>
      <c r="C21" s="26">
        <f>MemberOfAssemblyAssemblyDistrict68General43[[#This Row],[Part of New York County Vote Results]]</f>
        <v>2211</v>
      </c>
      <c r="D21" s="22">
        <f>SUM(MemberOfAssemblyAssemblyDistrict68General43[[#This Row],[Total Votes by Party]])</f>
        <v>2211</v>
      </c>
    </row>
    <row r="22" spans="1:4" x14ac:dyDescent="0.2">
      <c r="A22" s="25" t="s">
        <v>315</v>
      </c>
      <c r="B22" s="20">
        <v>3036</v>
      </c>
      <c r="C22" s="26">
        <f>MemberOfAssemblyAssemblyDistrict68General43[[#This Row],[Part of New York County Vote Results]]</f>
        <v>3036</v>
      </c>
      <c r="D22" s="22">
        <f>SUM(MemberOfAssemblyAssemblyDistrict68General43[[#This Row],[Total Votes by Party]])</f>
        <v>3036</v>
      </c>
    </row>
    <row r="23" spans="1:4" x14ac:dyDescent="0.2">
      <c r="A23" s="25" t="s">
        <v>56</v>
      </c>
      <c r="B23" s="20">
        <v>2010</v>
      </c>
      <c r="C23" s="26">
        <f>MemberOfAssemblyAssemblyDistrict68General43[[#This Row],[Part of New York County Vote Results]]</f>
        <v>2010</v>
      </c>
      <c r="D23" s="22">
        <f>SUM(MemberOfAssemblyAssemblyDistrict68General43[[#This Row],[Total Votes by Party]])</f>
        <v>2010</v>
      </c>
    </row>
    <row r="24" spans="1:4" x14ac:dyDescent="0.2">
      <c r="A24" s="25" t="s">
        <v>57</v>
      </c>
      <c r="B24" s="20">
        <v>3419</v>
      </c>
      <c r="C24" s="26">
        <f>MemberOfAssemblyAssemblyDistrict68General43[[#This Row],[Part of New York County Vote Results]]</f>
        <v>3419</v>
      </c>
      <c r="D24" s="22">
        <f>SUM(MemberOfAssemblyAssemblyDistrict68General43[[#This Row],[Total Votes by Party]])</f>
        <v>3419</v>
      </c>
    </row>
    <row r="25" spans="1:4" x14ac:dyDescent="0.2">
      <c r="A25" s="25" t="s">
        <v>58</v>
      </c>
      <c r="B25" s="20">
        <v>1303</v>
      </c>
      <c r="C25" s="26">
        <f>MemberOfAssemblyAssemblyDistrict68General43[[#This Row],[Part of New York County Vote Results]]</f>
        <v>1303</v>
      </c>
      <c r="D25" s="22">
        <f>SUM(MemberOfAssemblyAssemblyDistrict68General43[[#This Row],[Total Votes by Party]])</f>
        <v>1303</v>
      </c>
    </row>
    <row r="26" spans="1:4" x14ac:dyDescent="0.2">
      <c r="A26" s="25" t="s">
        <v>59</v>
      </c>
      <c r="B26" s="20">
        <v>2824</v>
      </c>
      <c r="C26" s="26">
        <f>MemberOfAssemblyAssemblyDistrict68General43[[#This Row],[Part of New York County Vote Results]]</f>
        <v>2824</v>
      </c>
      <c r="D26" s="22">
        <f>SUM(MemberOfAssemblyAssemblyDistrict68General43[[#This Row],[Total Votes by Party]])</f>
        <v>2824</v>
      </c>
    </row>
    <row r="27" spans="1:4" x14ac:dyDescent="0.2">
      <c r="A27" s="25" t="s">
        <v>60</v>
      </c>
      <c r="B27" s="20">
        <v>2062</v>
      </c>
      <c r="C27" s="26">
        <f>MemberOfAssemblyAssemblyDistrict68General43[[#This Row],[Part of New York County Vote Results]]</f>
        <v>2062</v>
      </c>
      <c r="D27" s="22">
        <f>SUM(MemberOfAssemblyAssemblyDistrict68General43[[#This Row],[Total Votes by Party]])</f>
        <v>2062</v>
      </c>
    </row>
    <row r="28" spans="1:4" x14ac:dyDescent="0.2">
      <c r="A28" s="25" t="s">
        <v>61</v>
      </c>
      <c r="B28" s="20">
        <v>1695</v>
      </c>
      <c r="C28" s="26">
        <f>MemberOfAssemblyAssemblyDistrict68General43[[#This Row],[Part of New York County Vote Results]]</f>
        <v>1695</v>
      </c>
      <c r="D28" s="22">
        <f>SUM(MemberOfAssemblyAssemblyDistrict68General43[[#This Row],[Total Votes by Party]])</f>
        <v>1695</v>
      </c>
    </row>
    <row r="29" spans="1:4" x14ac:dyDescent="0.2">
      <c r="A29" s="23" t="s">
        <v>0</v>
      </c>
      <c r="B29" s="20">
        <v>294463</v>
      </c>
      <c r="C29" s="21">
        <f>MemberOfAssemblyAssemblyDistrict68General43[[#This Row],[Part of New York County Vote Results]]</f>
        <v>294463</v>
      </c>
      <c r="D29" s="24"/>
    </row>
    <row r="30" spans="1:4" x14ac:dyDescent="0.2">
      <c r="A30" s="23" t="s">
        <v>1</v>
      </c>
      <c r="B30" s="20">
        <v>0</v>
      </c>
      <c r="C30" s="21">
        <f>MemberOfAssemblyAssemblyDistrict68General43[[#This Row],[Part of New York County Vote Results]]</f>
        <v>0</v>
      </c>
      <c r="D30" s="24"/>
    </row>
    <row r="31" spans="1:4" x14ac:dyDescent="0.2">
      <c r="A31" s="23" t="s">
        <v>6</v>
      </c>
      <c r="B31" s="20">
        <v>369</v>
      </c>
      <c r="C31" s="21">
        <f>MemberOfAssemblyAssemblyDistrict68General43[[#This Row],[Part of New York County Vote Results]]</f>
        <v>369</v>
      </c>
      <c r="D31" s="24"/>
    </row>
    <row r="32" spans="1:4" x14ac:dyDescent="0.2">
      <c r="A32" s="11" t="s">
        <v>2</v>
      </c>
      <c r="B32" s="2">
        <f>SUM(MemberOfAssemblyAssemblyDistrict68General43[Part of New York County Vote Results])</f>
        <v>449025</v>
      </c>
      <c r="C32" s="8">
        <f>SUM(MemberOfAssemblyAssemblyDistrict68General43[Total Votes by Party])</f>
        <v>449025</v>
      </c>
      <c r="D32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0836-E7DC-40DF-A397-79883901D72A}">
  <sheetPr>
    <tabColor theme="2" tint="-0.249977111117893"/>
    <pageSetUpPr fitToPage="1"/>
  </sheetPr>
  <dimension ref="A1:F22"/>
  <sheetViews>
    <sheetView zoomScaleNormal="100" workbookViewId="0">
      <selection activeCell="B21" sqref="B21"/>
    </sheetView>
  </sheetViews>
  <sheetFormatPr defaultRowHeight="12.75" x14ac:dyDescent="0.2"/>
  <cols>
    <col min="1" max="1" width="25.5703125" style="14" customWidth="1"/>
    <col min="2" max="4" width="20.5703125" style="14" customWidth="1"/>
    <col min="5" max="6" width="23.5703125" style="14" customWidth="1"/>
    <col min="7" max="16384" width="9.140625" style="14"/>
  </cols>
  <sheetData>
    <row r="1" spans="1:6" ht="51" customHeight="1" x14ac:dyDescent="0.2">
      <c r="A1" s="34" t="s">
        <v>27</v>
      </c>
      <c r="B1" s="34"/>
      <c r="C1" s="34"/>
      <c r="D1" s="34"/>
      <c r="E1" s="34"/>
      <c r="F1" s="34"/>
    </row>
    <row r="2" spans="1:6" ht="25.5" x14ac:dyDescent="0.2">
      <c r="A2" s="15" t="s">
        <v>5</v>
      </c>
      <c r="B2" s="16" t="s">
        <v>9</v>
      </c>
      <c r="C2" s="17" t="s">
        <v>3</v>
      </c>
      <c r="D2" s="18" t="s">
        <v>4</v>
      </c>
    </row>
    <row r="3" spans="1:6" x14ac:dyDescent="0.2">
      <c r="A3" s="25" t="s">
        <v>221</v>
      </c>
      <c r="B3" s="20">
        <v>3506</v>
      </c>
      <c r="C3" s="26">
        <f>MemberOfAssemblyAssemblyDistrict72General5152[[#This Row],[Part of New York County Vote Results]]</f>
        <v>3506</v>
      </c>
      <c r="D3" s="22">
        <f>SUM(MemberOfAssemblyAssemblyDistrict72General5152[[#This Row],[Total Votes by Party]])</f>
        <v>3506</v>
      </c>
    </row>
    <row r="4" spans="1:6" x14ac:dyDescent="0.2">
      <c r="A4" s="25" t="s">
        <v>222</v>
      </c>
      <c r="B4" s="20">
        <v>3301</v>
      </c>
      <c r="C4" s="26">
        <f>MemberOfAssemblyAssemblyDistrict72General5152[[#This Row],[Part of New York County Vote Results]]</f>
        <v>3301</v>
      </c>
      <c r="D4" s="22">
        <f>SUM(MemberOfAssemblyAssemblyDistrict72General5152[[#This Row],[Total Votes by Party]])</f>
        <v>3301</v>
      </c>
    </row>
    <row r="5" spans="1:6" x14ac:dyDescent="0.2">
      <c r="A5" s="25" t="s">
        <v>289</v>
      </c>
      <c r="B5" s="20">
        <v>2725</v>
      </c>
      <c r="C5" s="26">
        <f>MemberOfAssemblyAssemblyDistrict72General5152[[#This Row],[Part of New York County Vote Results]]</f>
        <v>2725</v>
      </c>
      <c r="D5" s="22">
        <f>SUM(MemberOfAssemblyAssemblyDistrict72General5152[[#This Row],[Total Votes by Party]])</f>
        <v>2725</v>
      </c>
    </row>
    <row r="6" spans="1:6" x14ac:dyDescent="0.2">
      <c r="A6" s="25" t="s">
        <v>223</v>
      </c>
      <c r="B6" s="20">
        <v>3512</v>
      </c>
      <c r="C6" s="26">
        <f>MemberOfAssemblyAssemblyDistrict72General5152[[#This Row],[Part of New York County Vote Results]]</f>
        <v>3512</v>
      </c>
      <c r="D6" s="22">
        <f>SUM(MemberOfAssemblyAssemblyDistrict72General5152[[#This Row],[Total Votes by Party]])</f>
        <v>3512</v>
      </c>
    </row>
    <row r="7" spans="1:6" x14ac:dyDescent="0.2">
      <c r="A7" s="25" t="s">
        <v>224</v>
      </c>
      <c r="B7" s="20">
        <v>3165</v>
      </c>
      <c r="C7" s="26">
        <f>MemberOfAssemblyAssemblyDistrict72General5152[[#This Row],[Part of New York County Vote Results]]</f>
        <v>3165</v>
      </c>
      <c r="D7" s="22">
        <f>SUM(MemberOfAssemblyAssemblyDistrict72General5152[[#This Row],[Total Votes by Party]])</f>
        <v>3165</v>
      </c>
    </row>
    <row r="8" spans="1:6" x14ac:dyDescent="0.2">
      <c r="A8" s="25" t="s">
        <v>290</v>
      </c>
      <c r="B8" s="20">
        <v>3318</v>
      </c>
      <c r="C8" s="26">
        <f>MemberOfAssemblyAssemblyDistrict72General5152[[#This Row],[Part of New York County Vote Results]]</f>
        <v>3318</v>
      </c>
      <c r="D8" s="22">
        <f>SUM(MemberOfAssemblyAssemblyDistrict72General5152[[#This Row],[Total Votes by Party]])</f>
        <v>3318</v>
      </c>
    </row>
    <row r="9" spans="1:6" x14ac:dyDescent="0.2">
      <c r="A9" s="25" t="s">
        <v>225</v>
      </c>
      <c r="B9" s="20">
        <v>3109</v>
      </c>
      <c r="C9" s="26">
        <f>MemberOfAssemblyAssemblyDistrict72General5152[[#This Row],[Part of New York County Vote Results]]</f>
        <v>3109</v>
      </c>
      <c r="D9" s="22">
        <f>SUM(MemberOfAssemblyAssemblyDistrict72General5152[[#This Row],[Total Votes by Party]])</f>
        <v>3109</v>
      </c>
    </row>
    <row r="10" spans="1:6" x14ac:dyDescent="0.2">
      <c r="A10" s="25" t="s">
        <v>226</v>
      </c>
      <c r="B10" s="20">
        <v>3309</v>
      </c>
      <c r="C10" s="26">
        <f>MemberOfAssemblyAssemblyDistrict72General5152[[#This Row],[Part of New York County Vote Results]]</f>
        <v>3309</v>
      </c>
      <c r="D10" s="22">
        <f>SUM(MemberOfAssemblyAssemblyDistrict72General5152[[#This Row],[Total Votes by Party]])</f>
        <v>3309</v>
      </c>
    </row>
    <row r="11" spans="1:6" x14ac:dyDescent="0.2">
      <c r="A11" s="25" t="s">
        <v>227</v>
      </c>
      <c r="B11" s="20">
        <v>3711</v>
      </c>
      <c r="C11" s="26">
        <f>MemberOfAssemblyAssemblyDistrict72General5152[[#This Row],[Part of New York County Vote Results]]</f>
        <v>3711</v>
      </c>
      <c r="D11" s="22">
        <f>SUM(MemberOfAssemblyAssemblyDistrict72General5152[[#This Row],[Total Votes by Party]])</f>
        <v>3711</v>
      </c>
    </row>
    <row r="12" spans="1:6" x14ac:dyDescent="0.2">
      <c r="A12" s="25" t="s">
        <v>228</v>
      </c>
      <c r="B12" s="20">
        <v>2836</v>
      </c>
      <c r="C12" s="26">
        <f>MemberOfAssemblyAssemblyDistrict72General5152[[#This Row],[Part of New York County Vote Results]]</f>
        <v>2836</v>
      </c>
      <c r="D12" s="22">
        <f>SUM(MemberOfAssemblyAssemblyDistrict72General5152[[#This Row],[Total Votes by Party]])</f>
        <v>2836</v>
      </c>
    </row>
    <row r="13" spans="1:6" x14ac:dyDescent="0.2">
      <c r="A13" s="25" t="s">
        <v>229</v>
      </c>
      <c r="B13" s="20">
        <v>2380</v>
      </c>
      <c r="C13" s="26">
        <f>MemberOfAssemblyAssemblyDistrict72General5152[[#This Row],[Part of New York County Vote Results]]</f>
        <v>2380</v>
      </c>
      <c r="D13" s="22">
        <f>SUM(MemberOfAssemblyAssemblyDistrict72General5152[[#This Row],[Total Votes by Party]])</f>
        <v>2380</v>
      </c>
    </row>
    <row r="14" spans="1:6" x14ac:dyDescent="0.2">
      <c r="A14" s="25" t="s">
        <v>291</v>
      </c>
      <c r="B14" s="20">
        <v>2028</v>
      </c>
      <c r="C14" s="26">
        <f>MemberOfAssemblyAssemblyDistrict72General5152[[#This Row],[Part of New York County Vote Results]]</f>
        <v>2028</v>
      </c>
      <c r="D14" s="22">
        <f>SUM(MemberOfAssemblyAssemblyDistrict72General5152[[#This Row],[Total Votes by Party]])</f>
        <v>2028</v>
      </c>
    </row>
    <row r="15" spans="1:6" x14ac:dyDescent="0.2">
      <c r="A15" s="25" t="s">
        <v>230</v>
      </c>
      <c r="B15" s="20">
        <v>2504</v>
      </c>
      <c r="C15" s="26">
        <f>MemberOfAssemblyAssemblyDistrict72General5152[[#This Row],[Part of New York County Vote Results]]</f>
        <v>2504</v>
      </c>
      <c r="D15" s="22">
        <f>SUM(MemberOfAssemblyAssemblyDistrict72General5152[[#This Row],[Total Votes by Party]])</f>
        <v>2504</v>
      </c>
    </row>
    <row r="16" spans="1:6" x14ac:dyDescent="0.2">
      <c r="A16" s="25" t="s">
        <v>231</v>
      </c>
      <c r="B16" s="20">
        <v>2654</v>
      </c>
      <c r="C16" s="26">
        <f>MemberOfAssemblyAssemblyDistrict72General5152[[#This Row],[Part of New York County Vote Results]]</f>
        <v>2654</v>
      </c>
      <c r="D16" s="22">
        <f>SUM(MemberOfAssemblyAssemblyDistrict72General5152[[#This Row],[Total Votes by Party]])</f>
        <v>2654</v>
      </c>
    </row>
    <row r="17" spans="1:4" x14ac:dyDescent="0.2">
      <c r="A17" s="25" t="s">
        <v>232</v>
      </c>
      <c r="B17" s="20">
        <v>2675</v>
      </c>
      <c r="C17" s="26">
        <f>MemberOfAssemblyAssemblyDistrict72General5152[[#This Row],[Part of New York County Vote Results]]</f>
        <v>2675</v>
      </c>
      <c r="D17" s="22">
        <f>SUM(MemberOfAssemblyAssemblyDistrict72General5152[[#This Row],[Total Votes by Party]])</f>
        <v>2675</v>
      </c>
    </row>
    <row r="18" spans="1:4" x14ac:dyDescent="0.2">
      <c r="A18" s="19" t="s">
        <v>233</v>
      </c>
      <c r="B18" s="20">
        <v>2068</v>
      </c>
      <c r="C18" s="21">
        <f>MemberOfAssemblyAssemblyDistrict72General5152[[#This Row],[Part of New York County Vote Results]]</f>
        <v>2068</v>
      </c>
      <c r="D18" s="22">
        <f>SUM(MemberOfAssemblyAssemblyDistrict72General5152[[#This Row],[Total Votes by Party]])</f>
        <v>2068</v>
      </c>
    </row>
    <row r="19" spans="1:4" x14ac:dyDescent="0.2">
      <c r="A19" s="23" t="s">
        <v>0</v>
      </c>
      <c r="B19" s="20">
        <v>81748</v>
      </c>
      <c r="C19" s="21">
        <f>MemberOfAssemblyAssemblyDistrict72General5152[[#This Row],[Part of New York County Vote Results]]</f>
        <v>81748</v>
      </c>
      <c r="D19" s="24"/>
    </row>
    <row r="20" spans="1:4" x14ac:dyDescent="0.2">
      <c r="A20" s="23" t="s">
        <v>1</v>
      </c>
      <c r="B20" s="20">
        <v>0</v>
      </c>
      <c r="C20" s="21">
        <f>MemberOfAssemblyAssemblyDistrict72General5152[[#This Row],[Part of New York County Vote Results]]</f>
        <v>0</v>
      </c>
      <c r="D20" s="24"/>
    </row>
    <row r="21" spans="1:4" x14ac:dyDescent="0.2">
      <c r="A21" s="23" t="s">
        <v>6</v>
      </c>
      <c r="B21" s="20">
        <v>123</v>
      </c>
      <c r="C21" s="21">
        <f>MemberOfAssemblyAssemblyDistrict72General5152[[#This Row],[Part of New York County Vote Results]]</f>
        <v>123</v>
      </c>
      <c r="D21" s="24"/>
    </row>
    <row r="22" spans="1:4" x14ac:dyDescent="0.2">
      <c r="A22" s="11" t="s">
        <v>2</v>
      </c>
      <c r="B22" s="2">
        <f>SUM(MemberOfAssemblyAssemblyDistrict72General5152[Part of New York County Vote Results])</f>
        <v>128672</v>
      </c>
      <c r="C22" s="8">
        <f>SUM(MemberOfAssemblyAssemblyDistrict72General5152[Total Votes by Party])</f>
        <v>128672</v>
      </c>
      <c r="D22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DBB3-2281-4E91-94AD-E38680E7DB00}">
  <sheetPr>
    <tabColor theme="2" tint="-0.249977111117893"/>
    <pageSetUpPr fitToPage="1"/>
  </sheetPr>
  <dimension ref="A1:E23"/>
  <sheetViews>
    <sheetView zoomScaleNormal="100" workbookViewId="0">
      <selection activeCell="B22" sqref="B22"/>
    </sheetView>
  </sheetViews>
  <sheetFormatPr defaultRowHeight="12.75" x14ac:dyDescent="0.2"/>
  <cols>
    <col min="1" max="1" width="25.5703125" style="14" customWidth="1"/>
    <col min="2" max="4" width="20.5703125" style="14" customWidth="1"/>
    <col min="5" max="6" width="23.5703125" style="14" customWidth="1"/>
    <col min="7" max="16384" width="9.140625" style="14"/>
  </cols>
  <sheetData>
    <row r="1" spans="1:5" ht="51" customHeight="1" x14ac:dyDescent="0.2">
      <c r="A1" s="34" t="s">
        <v>32</v>
      </c>
      <c r="B1" s="34"/>
      <c r="C1" s="34"/>
      <c r="D1" s="34"/>
      <c r="E1" s="34"/>
    </row>
    <row r="2" spans="1:5" ht="25.5" x14ac:dyDescent="0.2">
      <c r="A2" s="15" t="s">
        <v>5</v>
      </c>
      <c r="B2" s="16" t="s">
        <v>9</v>
      </c>
      <c r="C2" s="17" t="s">
        <v>3</v>
      </c>
      <c r="D2" s="18" t="s">
        <v>4</v>
      </c>
    </row>
    <row r="3" spans="1:5" x14ac:dyDescent="0.2">
      <c r="A3" s="25" t="s">
        <v>144</v>
      </c>
      <c r="B3" s="20">
        <v>7762</v>
      </c>
      <c r="C3" s="26">
        <f>MemberOfAssemblyAssemblyDistrict72General514[[#This Row],[Part of New York County Vote Results]]</f>
        <v>7762</v>
      </c>
      <c r="D3" s="22">
        <f>SUM(MemberOfAssemblyAssemblyDistrict72General514[[#This Row],[Total Votes by Party]])</f>
        <v>7762</v>
      </c>
    </row>
    <row r="4" spans="1:5" x14ac:dyDescent="0.2">
      <c r="A4" s="25" t="s">
        <v>287</v>
      </c>
      <c r="B4" s="32">
        <v>7135</v>
      </c>
      <c r="C4" s="26">
        <f>MemberOfAssemblyAssemblyDistrict72General514[[#This Row],[Part of New York County Vote Results]]</f>
        <v>7135</v>
      </c>
      <c r="D4" s="22">
        <f>SUM(MemberOfAssemblyAssemblyDistrict72General514[[#This Row],[Total Votes by Party]])</f>
        <v>7135</v>
      </c>
    </row>
    <row r="5" spans="1:5" x14ac:dyDescent="0.2">
      <c r="A5" s="25" t="s">
        <v>145</v>
      </c>
      <c r="B5" s="32">
        <v>4303</v>
      </c>
      <c r="C5" s="26">
        <f>MemberOfAssemblyAssemblyDistrict72General514[[#This Row],[Part of New York County Vote Results]]</f>
        <v>4303</v>
      </c>
      <c r="D5" s="22">
        <f>SUM(MemberOfAssemblyAssemblyDistrict72General514[[#This Row],[Total Votes by Party]])</f>
        <v>4303</v>
      </c>
    </row>
    <row r="6" spans="1:5" x14ac:dyDescent="0.2">
      <c r="A6" s="25" t="s">
        <v>146</v>
      </c>
      <c r="B6" s="20">
        <v>5467</v>
      </c>
      <c r="C6" s="26">
        <f>MemberOfAssemblyAssemblyDistrict72General514[[#This Row],[Part of New York County Vote Results]]</f>
        <v>5467</v>
      </c>
      <c r="D6" s="22">
        <f>SUM(MemberOfAssemblyAssemblyDistrict72General514[[#This Row],[Total Votes by Party]])</f>
        <v>5467</v>
      </c>
    </row>
    <row r="7" spans="1:5" x14ac:dyDescent="0.2">
      <c r="A7" s="25" t="s">
        <v>147</v>
      </c>
      <c r="B7" s="20">
        <v>8452</v>
      </c>
      <c r="C7" s="26">
        <f>MemberOfAssemblyAssemblyDistrict72General514[[#This Row],[Part of New York County Vote Results]]</f>
        <v>8452</v>
      </c>
      <c r="D7" s="22">
        <f>SUM(MemberOfAssemblyAssemblyDistrict72General514[[#This Row],[Total Votes by Party]])</f>
        <v>8452</v>
      </c>
    </row>
    <row r="8" spans="1:5" x14ac:dyDescent="0.2">
      <c r="A8" s="25" t="s">
        <v>148</v>
      </c>
      <c r="B8" s="20">
        <v>6745</v>
      </c>
      <c r="C8" s="26">
        <f>MemberOfAssemblyAssemblyDistrict72General514[[#This Row],[Part of New York County Vote Results]]</f>
        <v>6745</v>
      </c>
      <c r="D8" s="22">
        <f>SUM(MemberOfAssemblyAssemblyDistrict72General514[[#This Row],[Total Votes by Party]])</f>
        <v>6745</v>
      </c>
    </row>
    <row r="9" spans="1:5" x14ac:dyDescent="0.2">
      <c r="A9" s="25" t="s">
        <v>288</v>
      </c>
      <c r="B9" s="32">
        <v>8838</v>
      </c>
      <c r="C9" s="26">
        <f>MemberOfAssemblyAssemblyDistrict72General514[[#This Row],[Part of New York County Vote Results]]</f>
        <v>8838</v>
      </c>
      <c r="D9" s="22">
        <f>SUM(MemberOfAssemblyAssemblyDistrict72General514[[#This Row],[Total Votes by Party]])</f>
        <v>8838</v>
      </c>
    </row>
    <row r="10" spans="1:5" x14ac:dyDescent="0.2">
      <c r="A10" s="25" t="s">
        <v>149</v>
      </c>
      <c r="B10" s="20">
        <v>9236</v>
      </c>
      <c r="C10" s="26">
        <f>MemberOfAssemblyAssemblyDistrict72General514[[#This Row],[Part of New York County Vote Results]]</f>
        <v>9236</v>
      </c>
      <c r="D10" s="22">
        <f>SUM(MemberOfAssemblyAssemblyDistrict72General514[[#This Row],[Total Votes by Party]])</f>
        <v>9236</v>
      </c>
    </row>
    <row r="11" spans="1:5" x14ac:dyDescent="0.2">
      <c r="A11" s="25" t="s">
        <v>150</v>
      </c>
      <c r="B11" s="20">
        <v>8640</v>
      </c>
      <c r="C11" s="26">
        <f>MemberOfAssemblyAssemblyDistrict72General514[[#This Row],[Part of New York County Vote Results]]</f>
        <v>8640</v>
      </c>
      <c r="D11" s="22">
        <f>SUM(MemberOfAssemblyAssemblyDistrict72General514[[#This Row],[Total Votes by Party]])</f>
        <v>8640</v>
      </c>
    </row>
    <row r="12" spans="1:5" x14ac:dyDescent="0.2">
      <c r="A12" s="25" t="s">
        <v>151</v>
      </c>
      <c r="B12" s="20">
        <v>8865</v>
      </c>
      <c r="C12" s="26">
        <f>MemberOfAssemblyAssemblyDistrict72General514[[#This Row],[Part of New York County Vote Results]]</f>
        <v>8865</v>
      </c>
      <c r="D12" s="22">
        <f>SUM(MemberOfAssemblyAssemblyDistrict72General514[[#This Row],[Total Votes by Party]])</f>
        <v>8865</v>
      </c>
    </row>
    <row r="13" spans="1:5" x14ac:dyDescent="0.2">
      <c r="A13" s="25" t="s">
        <v>152</v>
      </c>
      <c r="B13" s="20">
        <v>5785</v>
      </c>
      <c r="C13" s="26">
        <f>MemberOfAssemblyAssemblyDistrict72General514[[#This Row],[Part of New York County Vote Results]]</f>
        <v>5785</v>
      </c>
      <c r="D13" s="22">
        <f>SUM(MemberOfAssemblyAssemblyDistrict72General514[[#This Row],[Total Votes by Party]])</f>
        <v>5785</v>
      </c>
    </row>
    <row r="14" spans="1:5" x14ac:dyDescent="0.2">
      <c r="A14" s="25" t="s">
        <v>153</v>
      </c>
      <c r="B14" s="20">
        <v>9430</v>
      </c>
      <c r="C14" s="26">
        <f>MemberOfAssemblyAssemblyDistrict72General514[[#This Row],[Part of New York County Vote Results]]</f>
        <v>9430</v>
      </c>
      <c r="D14" s="22">
        <f>SUM(MemberOfAssemblyAssemblyDistrict72General514[[#This Row],[Total Votes by Party]])</f>
        <v>9430</v>
      </c>
    </row>
    <row r="15" spans="1:5" x14ac:dyDescent="0.2">
      <c r="A15" s="25" t="s">
        <v>154</v>
      </c>
      <c r="B15" s="20">
        <v>5711</v>
      </c>
      <c r="C15" s="26">
        <f>MemberOfAssemblyAssemblyDistrict72General514[[#This Row],[Part of New York County Vote Results]]</f>
        <v>5711</v>
      </c>
      <c r="D15" s="22">
        <f>SUM(MemberOfAssemblyAssemblyDistrict72General514[[#This Row],[Total Votes by Party]])</f>
        <v>5711</v>
      </c>
    </row>
    <row r="16" spans="1:5" x14ac:dyDescent="0.2">
      <c r="A16" s="25" t="s">
        <v>155</v>
      </c>
      <c r="B16" s="20">
        <v>6114</v>
      </c>
      <c r="C16" s="26">
        <f>MemberOfAssemblyAssemblyDistrict72General514[[#This Row],[Part of New York County Vote Results]]</f>
        <v>6114</v>
      </c>
      <c r="D16" s="22">
        <f>SUM(MemberOfAssemblyAssemblyDistrict72General514[[#This Row],[Total Votes by Party]])</f>
        <v>6114</v>
      </c>
    </row>
    <row r="17" spans="1:4" x14ac:dyDescent="0.2">
      <c r="A17" s="25" t="s">
        <v>156</v>
      </c>
      <c r="B17" s="20">
        <v>7066</v>
      </c>
      <c r="C17" s="26">
        <f>MemberOfAssemblyAssemblyDistrict72General514[[#This Row],[Part of New York County Vote Results]]</f>
        <v>7066</v>
      </c>
      <c r="D17" s="22">
        <f>SUM(MemberOfAssemblyAssemblyDistrict72General514[[#This Row],[Total Votes by Party]])</f>
        <v>7066</v>
      </c>
    </row>
    <row r="18" spans="1:4" x14ac:dyDescent="0.2">
      <c r="A18" s="25" t="s">
        <v>157</v>
      </c>
      <c r="B18" s="20">
        <v>6205</v>
      </c>
      <c r="C18" s="26">
        <f>MemberOfAssemblyAssemblyDistrict72General514[[#This Row],[Part of New York County Vote Results]]</f>
        <v>6205</v>
      </c>
      <c r="D18" s="22">
        <f>SUM(MemberOfAssemblyAssemblyDistrict72General514[[#This Row],[Total Votes by Party]])</f>
        <v>6205</v>
      </c>
    </row>
    <row r="19" spans="1:4" x14ac:dyDescent="0.2">
      <c r="A19" s="25" t="s">
        <v>158</v>
      </c>
      <c r="B19" s="20">
        <v>7156</v>
      </c>
      <c r="C19" s="26">
        <f>MemberOfAssemblyAssemblyDistrict72General514[[#This Row],[Part of New York County Vote Results]]</f>
        <v>7156</v>
      </c>
      <c r="D19" s="22">
        <f>SUM(MemberOfAssemblyAssemblyDistrict72General514[[#This Row],[Total Votes by Party]])</f>
        <v>7156</v>
      </c>
    </row>
    <row r="20" spans="1:4" x14ac:dyDescent="0.2">
      <c r="A20" s="23" t="s">
        <v>0</v>
      </c>
      <c r="B20" s="20">
        <v>234211</v>
      </c>
      <c r="C20" s="21">
        <f>MemberOfAssemblyAssemblyDistrict72General514[[#This Row],[Part of New York County Vote Results]]</f>
        <v>234211</v>
      </c>
      <c r="D20" s="24"/>
    </row>
    <row r="21" spans="1:4" x14ac:dyDescent="0.2">
      <c r="A21" s="23" t="s">
        <v>1</v>
      </c>
      <c r="B21" s="20">
        <v>0</v>
      </c>
      <c r="C21" s="21">
        <f>MemberOfAssemblyAssemblyDistrict72General514[[#This Row],[Part of New York County Vote Results]]</f>
        <v>0</v>
      </c>
      <c r="D21" s="24"/>
    </row>
    <row r="22" spans="1:4" x14ac:dyDescent="0.2">
      <c r="A22" s="23" t="s">
        <v>6</v>
      </c>
      <c r="B22" s="20">
        <v>470</v>
      </c>
      <c r="C22" s="21">
        <f>MemberOfAssemblyAssemblyDistrict72General514[[#This Row],[Part of New York County Vote Results]]</f>
        <v>470</v>
      </c>
      <c r="D22" s="24"/>
    </row>
    <row r="23" spans="1:4" x14ac:dyDescent="0.2">
      <c r="A23" s="11" t="s">
        <v>2</v>
      </c>
      <c r="B23" s="2">
        <f>SUM(MemberOfAssemblyAssemblyDistrict72General514[Part of New York County Vote Results])</f>
        <v>357591</v>
      </c>
      <c r="C23" s="8">
        <f>SUM(MemberOfAssemblyAssemblyDistrict72General514[Total Votes by Party])</f>
        <v>357591</v>
      </c>
      <c r="D23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7320-6B1F-4F4C-9BCB-D28090A83B99}">
  <sheetPr>
    <tabColor theme="2" tint="-0.249977111117893"/>
    <pageSetUpPr fitToPage="1"/>
  </sheetPr>
  <dimension ref="A1:E17"/>
  <sheetViews>
    <sheetView zoomScaleNormal="100" workbookViewId="0">
      <selection activeCell="A8" sqref="A8"/>
    </sheetView>
  </sheetViews>
  <sheetFormatPr defaultRowHeight="12.75" x14ac:dyDescent="0.2"/>
  <cols>
    <col min="1" max="1" width="26.85546875" style="14" customWidth="1"/>
    <col min="2" max="4" width="20.5703125" style="14" customWidth="1"/>
    <col min="5" max="6" width="23.5703125" style="14" customWidth="1"/>
    <col min="7" max="16384" width="9.140625" style="14"/>
  </cols>
  <sheetData>
    <row r="1" spans="1:5" ht="51" customHeight="1" x14ac:dyDescent="0.2">
      <c r="A1" s="34" t="s">
        <v>33</v>
      </c>
      <c r="B1" s="34"/>
      <c r="C1" s="34"/>
      <c r="D1" s="34"/>
      <c r="E1" s="34"/>
    </row>
    <row r="2" spans="1:5" ht="25.5" x14ac:dyDescent="0.2">
      <c r="A2" s="15" t="s">
        <v>5</v>
      </c>
      <c r="B2" s="16" t="s">
        <v>8</v>
      </c>
      <c r="C2" s="17" t="s">
        <v>3</v>
      </c>
      <c r="D2" s="18" t="s">
        <v>4</v>
      </c>
    </row>
    <row r="3" spans="1:5" x14ac:dyDescent="0.2">
      <c r="A3" s="19" t="s">
        <v>234</v>
      </c>
      <c r="B3" s="28"/>
      <c r="C3" s="21">
        <f>MemberOfAssemblyAssemblyDistrict43General65[[#This Row],[Part of Kings County Vote Results]]</f>
        <v>0</v>
      </c>
      <c r="D3" s="22">
        <f>SUM(MemberOfAssemblyAssemblyDistrict43General65[[#This Row],[Total Votes by Party]])</f>
        <v>0</v>
      </c>
    </row>
    <row r="4" spans="1:5" x14ac:dyDescent="0.2">
      <c r="A4" s="19" t="s">
        <v>235</v>
      </c>
      <c r="B4" s="28"/>
      <c r="C4" s="21">
        <f>MemberOfAssemblyAssemblyDistrict43General65[[#This Row],[Part of Kings County Vote Results]]</f>
        <v>0</v>
      </c>
      <c r="D4" s="22">
        <f>SUM(MemberOfAssemblyAssemblyDistrict43General65[[#This Row],[Total Votes by Party]])</f>
        <v>0</v>
      </c>
    </row>
    <row r="5" spans="1:5" x14ac:dyDescent="0.2">
      <c r="A5" s="19" t="s">
        <v>236</v>
      </c>
      <c r="B5" s="28"/>
      <c r="C5" s="21">
        <f>MemberOfAssemblyAssemblyDistrict43General65[[#This Row],[Part of Kings County Vote Results]]</f>
        <v>0</v>
      </c>
      <c r="D5" s="22">
        <f>SUM(MemberOfAssemblyAssemblyDistrict43General65[[#This Row],[Total Votes by Party]])</f>
        <v>0</v>
      </c>
    </row>
    <row r="6" spans="1:5" x14ac:dyDescent="0.2">
      <c r="A6" s="19" t="s">
        <v>237</v>
      </c>
      <c r="B6" s="28"/>
      <c r="C6" s="21">
        <f>MemberOfAssemblyAssemblyDistrict43General65[[#This Row],[Part of Kings County Vote Results]]</f>
        <v>0</v>
      </c>
      <c r="D6" s="22">
        <f>SUM(MemberOfAssemblyAssemblyDistrict43General65[[#This Row],[Total Votes by Party]])</f>
        <v>0</v>
      </c>
    </row>
    <row r="7" spans="1:5" x14ac:dyDescent="0.2">
      <c r="A7" s="19" t="s">
        <v>238</v>
      </c>
      <c r="B7" s="28"/>
      <c r="C7" s="21">
        <f>MemberOfAssemblyAssemblyDistrict43General65[[#This Row],[Part of Kings County Vote Results]]</f>
        <v>0</v>
      </c>
      <c r="D7" s="22">
        <f>SUM(MemberOfAssemblyAssemblyDistrict43General65[[#This Row],[Total Votes by Party]])</f>
        <v>0</v>
      </c>
    </row>
    <row r="8" spans="1:5" x14ac:dyDescent="0.2">
      <c r="A8" s="19" t="s">
        <v>286</v>
      </c>
      <c r="B8" s="28"/>
      <c r="C8" s="21">
        <f>MemberOfAssemblyAssemblyDistrict43General65[[#This Row],[Part of Kings County Vote Results]]</f>
        <v>0</v>
      </c>
      <c r="D8" s="22">
        <f>SUM(MemberOfAssemblyAssemblyDistrict43General65[[#This Row],[Total Votes by Party]])</f>
        <v>0</v>
      </c>
    </row>
    <row r="9" spans="1:5" x14ac:dyDescent="0.2">
      <c r="A9" s="19" t="s">
        <v>239</v>
      </c>
      <c r="B9" s="28"/>
      <c r="C9" s="21">
        <f>MemberOfAssemblyAssemblyDistrict43General65[[#This Row],[Part of Kings County Vote Results]]</f>
        <v>0</v>
      </c>
      <c r="D9" s="22">
        <f>SUM(MemberOfAssemblyAssemblyDistrict43General65[[#This Row],[Total Votes by Party]])</f>
        <v>0</v>
      </c>
    </row>
    <row r="10" spans="1:5" x14ac:dyDescent="0.2">
      <c r="A10" s="19" t="s">
        <v>240</v>
      </c>
      <c r="B10" s="28"/>
      <c r="C10" s="21">
        <f>MemberOfAssemblyAssemblyDistrict43General65[[#This Row],[Part of Kings County Vote Results]]</f>
        <v>0</v>
      </c>
      <c r="D10" s="22">
        <f>SUM(MemberOfAssemblyAssemblyDistrict43General65[[#This Row],[Total Votes by Party]])</f>
        <v>0</v>
      </c>
    </row>
    <row r="11" spans="1:5" x14ac:dyDescent="0.2">
      <c r="A11" s="19" t="s">
        <v>241</v>
      </c>
      <c r="B11" s="28"/>
      <c r="C11" s="21">
        <f>MemberOfAssemblyAssemblyDistrict43General65[[#This Row],[Part of Kings County Vote Results]]</f>
        <v>0</v>
      </c>
      <c r="D11" s="22">
        <f>SUM(MemberOfAssemblyAssemblyDistrict43General65[[#This Row],[Total Votes by Party]])</f>
        <v>0</v>
      </c>
    </row>
    <row r="12" spans="1:5" x14ac:dyDescent="0.2">
      <c r="A12" s="19" t="s">
        <v>242</v>
      </c>
      <c r="B12" s="28"/>
      <c r="C12" s="21">
        <f>MemberOfAssemblyAssemblyDistrict43General65[[#This Row],[Part of Kings County Vote Results]]</f>
        <v>0</v>
      </c>
      <c r="D12" s="22">
        <f>SUM(MemberOfAssemblyAssemblyDistrict43General65[[#This Row],[Total Votes by Party]])</f>
        <v>0</v>
      </c>
    </row>
    <row r="13" spans="1:5" x14ac:dyDescent="0.2">
      <c r="A13" s="19" t="s">
        <v>243</v>
      </c>
      <c r="B13" s="28"/>
      <c r="C13" s="21">
        <f>MemberOfAssemblyAssemblyDistrict43General65[[#This Row],[Part of Kings County Vote Results]]</f>
        <v>0</v>
      </c>
      <c r="D13" s="22">
        <f>SUM(MemberOfAssemblyAssemblyDistrict43General65[[#This Row],[Total Votes by Party]])</f>
        <v>0</v>
      </c>
    </row>
    <row r="14" spans="1:5" x14ac:dyDescent="0.2">
      <c r="A14" s="23" t="s">
        <v>0</v>
      </c>
      <c r="B14" s="28"/>
      <c r="C14" s="21">
        <f>MemberOfAssemblyAssemblyDistrict43General65[[#This Row],[Part of Kings County Vote Results]]</f>
        <v>0</v>
      </c>
      <c r="D14" s="24"/>
    </row>
    <row r="15" spans="1:5" x14ac:dyDescent="0.2">
      <c r="A15" s="23" t="s">
        <v>1</v>
      </c>
      <c r="B15" s="29"/>
      <c r="C15" s="21">
        <f>MemberOfAssemblyAssemblyDistrict43General65[[#This Row],[Part of Kings County Vote Results]]</f>
        <v>0</v>
      </c>
      <c r="D15" s="24"/>
    </row>
    <row r="16" spans="1:5" x14ac:dyDescent="0.2">
      <c r="A16" s="23" t="s">
        <v>6</v>
      </c>
      <c r="B16" s="29"/>
      <c r="C16" s="21">
        <f>MemberOfAssemblyAssemblyDistrict43General65[[#This Row],[Part of Kings County Vote Results]]</f>
        <v>0</v>
      </c>
      <c r="D16" s="24"/>
    </row>
    <row r="17" spans="1:4" x14ac:dyDescent="0.2">
      <c r="A17" s="11" t="s">
        <v>2</v>
      </c>
      <c r="B17" s="2">
        <f>SUM(MemberOfAssemblyAssemblyDistrict43General65[Part of Kings County Vote Results])</f>
        <v>0</v>
      </c>
      <c r="C17" s="8">
        <f>SUM(MemberOfAssemblyAssemblyDistrict43General65[Total Votes by Party])</f>
        <v>0</v>
      </c>
      <c r="D17" s="10"/>
    </row>
  </sheetData>
  <sortState xmlns:xlrd2="http://schemas.microsoft.com/office/spreadsheetml/2017/richdata2" ref="F3:F13">
    <sortCondition descending="1" ref="F3:F13"/>
  </sortState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8316C-3801-49FA-AF71-45EFC2B2C41E}">
  <sheetPr>
    <tabColor theme="2" tint="-0.249977111117893"/>
    <pageSetUpPr fitToPage="1"/>
  </sheetPr>
  <dimension ref="A1:F8"/>
  <sheetViews>
    <sheetView zoomScaleNormal="100" workbookViewId="0">
      <selection activeCell="B8" sqref="B8"/>
    </sheetView>
  </sheetViews>
  <sheetFormatPr defaultRowHeight="12.75" x14ac:dyDescent="0.2"/>
  <cols>
    <col min="1" max="1" width="27.7109375" customWidth="1"/>
    <col min="2" max="4" width="20.5703125" customWidth="1"/>
    <col min="5" max="6" width="23.5703125" customWidth="1"/>
  </cols>
  <sheetData>
    <row r="1" spans="1:6" ht="51" customHeight="1" x14ac:dyDescent="0.2">
      <c r="A1" s="35" t="s">
        <v>34</v>
      </c>
      <c r="B1" s="35"/>
      <c r="C1" s="35"/>
      <c r="D1" s="35"/>
      <c r="E1" s="35"/>
      <c r="F1" s="35"/>
    </row>
    <row r="2" spans="1:6" ht="25.5" x14ac:dyDescent="0.2">
      <c r="A2" s="4" t="s">
        <v>5</v>
      </c>
      <c r="B2" s="5" t="s">
        <v>11</v>
      </c>
      <c r="C2" s="6" t="s">
        <v>3</v>
      </c>
      <c r="D2" s="7" t="s">
        <v>4</v>
      </c>
    </row>
    <row r="3" spans="1:6" x14ac:dyDescent="0.2">
      <c r="A3" s="13" t="s">
        <v>274</v>
      </c>
      <c r="B3" s="2">
        <v>5</v>
      </c>
      <c r="C3" s="27">
        <f>MemberOfAssemblyAssemblyDistrict81General56[[#This Row],[Part of Washington County Vote Results]]</f>
        <v>5</v>
      </c>
      <c r="D3" s="9">
        <f>SUM(MemberOfAssemblyAssemblyDistrict81General56[[#This Row],[Total Votes by Party]])</f>
        <v>5</v>
      </c>
    </row>
    <row r="4" spans="1:6" x14ac:dyDescent="0.2">
      <c r="A4" s="13" t="s">
        <v>275</v>
      </c>
      <c r="B4" s="2">
        <v>17</v>
      </c>
      <c r="C4" s="27">
        <f>MemberOfAssemblyAssemblyDistrict81General56[[#This Row],[Part of Washington County Vote Results]]</f>
        <v>17</v>
      </c>
      <c r="D4" s="9">
        <f>SUM(MemberOfAssemblyAssemblyDistrict81General56[[#This Row],[Total Votes by Party]])</f>
        <v>17</v>
      </c>
    </row>
    <row r="5" spans="1:6" x14ac:dyDescent="0.2">
      <c r="A5" s="3" t="s">
        <v>0</v>
      </c>
      <c r="B5" s="2">
        <v>0</v>
      </c>
      <c r="C5" s="8">
        <f>MemberOfAssemblyAssemblyDistrict81General56[[#This Row],[Part of Washington County Vote Results]]</f>
        <v>0</v>
      </c>
      <c r="D5" s="10"/>
    </row>
    <row r="6" spans="1:6" x14ac:dyDescent="0.2">
      <c r="A6" s="3" t="s">
        <v>1</v>
      </c>
      <c r="B6" s="2">
        <v>0</v>
      </c>
      <c r="C6" s="8">
        <f>MemberOfAssemblyAssemblyDistrict81General56[[#This Row],[Part of Washington County Vote Results]]</f>
        <v>0</v>
      </c>
      <c r="D6" s="10"/>
    </row>
    <row r="7" spans="1:6" x14ac:dyDescent="0.2">
      <c r="A7" s="3" t="s">
        <v>6</v>
      </c>
      <c r="B7" s="2">
        <v>1</v>
      </c>
      <c r="C7" s="8">
        <f>MemberOfAssemblyAssemblyDistrict81General56[[#This Row],[Part of Washington County Vote Results]]</f>
        <v>1</v>
      </c>
      <c r="D7" s="10"/>
    </row>
    <row r="8" spans="1:6" x14ac:dyDescent="0.2">
      <c r="A8" s="11" t="s">
        <v>2</v>
      </c>
      <c r="B8" s="2">
        <f>SUM(MemberOfAssemblyAssemblyDistrict81General56[Part of Washington County Vote Results])</f>
        <v>23</v>
      </c>
      <c r="C8" s="8">
        <f>SUM(MemberOfAssemblyAssemblyDistrict81General56[Total Votes by Party])</f>
        <v>23</v>
      </c>
      <c r="D8" s="10"/>
    </row>
  </sheetData>
  <sortState xmlns:xlrd2="http://schemas.microsoft.com/office/spreadsheetml/2017/richdata2" ref="F3:F4">
    <sortCondition descending="1" ref="F3:F4"/>
  </sortState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5019-A054-444F-BB4C-93DB7B764FC0}">
  <sheetPr>
    <tabColor theme="2" tint="-0.249977111117893"/>
    <pageSetUpPr fitToPage="1"/>
  </sheetPr>
  <dimension ref="A1:F8"/>
  <sheetViews>
    <sheetView workbookViewId="0">
      <selection activeCell="B8" sqref="B8"/>
    </sheetView>
  </sheetViews>
  <sheetFormatPr defaultRowHeight="12.75" x14ac:dyDescent="0.2"/>
  <cols>
    <col min="1" max="1" width="25.5703125" customWidth="1"/>
    <col min="2" max="4" width="20.5703125" customWidth="1"/>
    <col min="5" max="5" width="23.5703125" customWidth="1"/>
    <col min="6" max="6" width="9.7109375" customWidth="1"/>
  </cols>
  <sheetData>
    <row r="1" spans="1:6" ht="51" customHeight="1" x14ac:dyDescent="0.2">
      <c r="A1" s="35" t="s">
        <v>35</v>
      </c>
      <c r="B1" s="35"/>
      <c r="C1" s="35"/>
      <c r="D1" s="35"/>
      <c r="E1" s="35"/>
      <c r="F1" s="35"/>
    </row>
    <row r="2" spans="1:6" ht="25.5" x14ac:dyDescent="0.2">
      <c r="A2" s="4" t="s">
        <v>5</v>
      </c>
      <c r="B2" s="5" t="s">
        <v>11</v>
      </c>
      <c r="C2" s="6" t="s">
        <v>3</v>
      </c>
      <c r="D2" s="7" t="s">
        <v>4</v>
      </c>
    </row>
    <row r="3" spans="1:6" x14ac:dyDescent="0.2">
      <c r="A3" s="13" t="s">
        <v>276</v>
      </c>
      <c r="B3" s="2">
        <v>3</v>
      </c>
      <c r="C3" s="27">
        <f>MemberOfAssemblyAssemblyDistrict81General5657[[#This Row],[Part of Washington County Vote Results]]</f>
        <v>3</v>
      </c>
      <c r="D3" s="9">
        <f>SUM(MemberOfAssemblyAssemblyDistrict81General5657[[#This Row],[Total Votes by Party]])</f>
        <v>3</v>
      </c>
    </row>
    <row r="4" spans="1:6" x14ac:dyDescent="0.2">
      <c r="A4" s="13" t="s">
        <v>277</v>
      </c>
      <c r="B4" s="2">
        <v>19</v>
      </c>
      <c r="C4" s="27">
        <f>MemberOfAssemblyAssemblyDistrict81General5657[[#This Row],[Part of Washington County Vote Results]]</f>
        <v>19</v>
      </c>
      <c r="D4" s="9">
        <f>SUM(MemberOfAssemblyAssemblyDistrict81General5657[[#This Row],[Total Votes by Party]])</f>
        <v>19</v>
      </c>
    </row>
    <row r="5" spans="1:6" x14ac:dyDescent="0.2">
      <c r="A5" s="3" t="s">
        <v>0</v>
      </c>
      <c r="B5" s="2">
        <v>1</v>
      </c>
      <c r="C5" s="8">
        <f>MemberOfAssemblyAssemblyDistrict81General5657[[#This Row],[Part of Washington County Vote Results]]</f>
        <v>1</v>
      </c>
      <c r="D5" s="10"/>
    </row>
    <row r="6" spans="1:6" x14ac:dyDescent="0.2">
      <c r="A6" s="3" t="s">
        <v>1</v>
      </c>
      <c r="B6" s="2">
        <v>0</v>
      </c>
      <c r="C6" s="8">
        <f>MemberOfAssemblyAssemblyDistrict81General5657[[#This Row],[Part of Washington County Vote Results]]</f>
        <v>0</v>
      </c>
      <c r="D6" s="10"/>
    </row>
    <row r="7" spans="1:6" x14ac:dyDescent="0.2">
      <c r="A7" s="3" t="s">
        <v>6</v>
      </c>
      <c r="B7" s="2">
        <v>0</v>
      </c>
      <c r="C7" s="8">
        <f>MemberOfAssemblyAssemblyDistrict81General5657[[#This Row],[Part of Washington County Vote Results]]</f>
        <v>0</v>
      </c>
      <c r="D7" s="10"/>
    </row>
    <row r="8" spans="1:6" x14ac:dyDescent="0.2">
      <c r="A8" s="11" t="s">
        <v>2</v>
      </c>
      <c r="B8" s="2">
        <f>SUM(MemberOfAssemblyAssemblyDistrict81General5657[Part of Washington County Vote Results])</f>
        <v>23</v>
      </c>
      <c r="C8" s="8">
        <f>SUM(MemberOfAssemblyAssemblyDistrict81General5657[Total Votes by Party])</f>
        <v>23</v>
      </c>
      <c r="D8" s="10"/>
    </row>
  </sheetData>
  <sortState xmlns:xlrd2="http://schemas.microsoft.com/office/spreadsheetml/2017/richdata2" ref="G3:G4">
    <sortCondition descending="1" ref="G3:G4"/>
  </sortState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0E57-DC61-45BD-8E45-D7A747D520D8}">
  <sheetPr>
    <tabColor theme="2" tint="-0.249977111117893"/>
    <pageSetUpPr fitToPage="1"/>
  </sheetPr>
  <dimension ref="A1:G9"/>
  <sheetViews>
    <sheetView workbookViewId="0">
      <selection activeCell="A3" sqref="A3"/>
    </sheetView>
  </sheetViews>
  <sheetFormatPr defaultRowHeight="12.75" x14ac:dyDescent="0.2"/>
  <cols>
    <col min="1" max="1" width="25.5703125" customWidth="1"/>
    <col min="2" max="5" width="20.5703125" customWidth="1"/>
    <col min="6" max="6" width="23.5703125" customWidth="1"/>
    <col min="7" max="7" width="9.7109375" customWidth="1"/>
  </cols>
  <sheetData>
    <row r="1" spans="1:7" ht="51" customHeight="1" x14ac:dyDescent="0.2">
      <c r="A1" s="35" t="s">
        <v>36</v>
      </c>
      <c r="B1" s="35"/>
      <c r="C1" s="35"/>
      <c r="D1" s="35"/>
      <c r="E1" s="35"/>
      <c r="F1" s="35"/>
      <c r="G1" s="35"/>
    </row>
    <row r="2" spans="1:7" ht="25.5" x14ac:dyDescent="0.2">
      <c r="A2" s="4" t="s">
        <v>5</v>
      </c>
      <c r="B2" s="5" t="s">
        <v>10</v>
      </c>
      <c r="C2" s="5" t="s">
        <v>37</v>
      </c>
      <c r="D2" s="6" t="s">
        <v>3</v>
      </c>
      <c r="E2" s="7" t="s">
        <v>4</v>
      </c>
    </row>
    <row r="3" spans="1:7" x14ac:dyDescent="0.2">
      <c r="A3" s="13" t="s">
        <v>320</v>
      </c>
      <c r="B3" s="2">
        <v>23</v>
      </c>
      <c r="C3" s="2">
        <v>7</v>
      </c>
      <c r="D3" s="27">
        <f t="shared" ref="D3:D8" si="0">SUM(B3,C3)</f>
        <v>30</v>
      </c>
      <c r="E3" s="9">
        <f>SUM(MemberOfAssemblyAssemblyDistrict81General565756[[#This Row],[Total Votes by Party]])</f>
        <v>30</v>
      </c>
    </row>
    <row r="4" spans="1:7" x14ac:dyDescent="0.2">
      <c r="A4" s="13" t="s">
        <v>278</v>
      </c>
      <c r="B4" s="2">
        <v>113</v>
      </c>
      <c r="C4" s="2">
        <v>11</v>
      </c>
      <c r="D4" s="27">
        <f t="shared" si="0"/>
        <v>124</v>
      </c>
      <c r="E4" s="9">
        <f>SUM(MemberOfAssemblyAssemblyDistrict81General565756[[#This Row],[Total Votes by Party]])</f>
        <v>124</v>
      </c>
    </row>
    <row r="5" spans="1:7" x14ac:dyDescent="0.2">
      <c r="A5" s="13" t="s">
        <v>279</v>
      </c>
      <c r="B5" s="2">
        <v>90</v>
      </c>
      <c r="C5" s="2">
        <v>0</v>
      </c>
      <c r="D5" s="27">
        <f t="shared" si="0"/>
        <v>90</v>
      </c>
      <c r="E5" s="9">
        <f>SUM(MemberOfAssemblyAssemblyDistrict81General565756[[#This Row],[Total Votes by Party]])</f>
        <v>90</v>
      </c>
    </row>
    <row r="6" spans="1:7" x14ac:dyDescent="0.2">
      <c r="A6" s="3" t="s">
        <v>0</v>
      </c>
      <c r="B6" s="2">
        <v>37</v>
      </c>
      <c r="C6" s="2">
        <v>8</v>
      </c>
      <c r="D6" s="8">
        <f t="shared" si="0"/>
        <v>45</v>
      </c>
      <c r="E6" s="10"/>
    </row>
    <row r="7" spans="1:7" x14ac:dyDescent="0.2">
      <c r="A7" s="3" t="s">
        <v>1</v>
      </c>
      <c r="B7" s="2">
        <v>0</v>
      </c>
      <c r="C7" s="2">
        <v>0</v>
      </c>
      <c r="D7" s="8">
        <f t="shared" si="0"/>
        <v>0</v>
      </c>
      <c r="E7" s="10"/>
    </row>
    <row r="8" spans="1:7" x14ac:dyDescent="0.2">
      <c r="A8" s="3" t="s">
        <v>6</v>
      </c>
      <c r="B8" s="2">
        <v>1</v>
      </c>
      <c r="C8" s="2">
        <v>0</v>
      </c>
      <c r="D8" s="8">
        <f t="shared" si="0"/>
        <v>1</v>
      </c>
      <c r="E8" s="10"/>
    </row>
    <row r="9" spans="1:7" x14ac:dyDescent="0.2">
      <c r="A9" s="11" t="s">
        <v>2</v>
      </c>
      <c r="B9" s="2">
        <f>SUM(MemberOfAssemblyAssemblyDistrict81General565756[Part of Orange County Vote Results])</f>
        <v>264</v>
      </c>
      <c r="C9" s="2">
        <f>SUM(MemberOfAssemblyAssemblyDistrict81General565756[Part of Rockland County
Vote Results])</f>
        <v>26</v>
      </c>
      <c r="D9" s="8">
        <f>SUM(MemberOfAssemblyAssemblyDistrict81General565756[Total Votes by Party])</f>
        <v>290</v>
      </c>
      <c r="E9" s="10"/>
    </row>
  </sheetData>
  <mergeCells count="1">
    <mergeCell ref="A1:G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5B38-9E3C-4D24-B481-B443BED4E8FF}">
  <sheetPr>
    <tabColor theme="2" tint="-0.249977111117893"/>
    <pageSetUpPr fitToPage="1"/>
  </sheetPr>
  <dimension ref="A1:G10"/>
  <sheetViews>
    <sheetView workbookViewId="0">
      <selection activeCell="B10" sqref="B10"/>
    </sheetView>
  </sheetViews>
  <sheetFormatPr defaultRowHeight="12.75" x14ac:dyDescent="0.2"/>
  <cols>
    <col min="1" max="1" width="25.5703125" customWidth="1"/>
    <col min="2" max="5" width="20.5703125" customWidth="1"/>
    <col min="6" max="6" width="23.5703125" customWidth="1"/>
    <col min="7" max="7" width="9.7109375" customWidth="1"/>
  </cols>
  <sheetData>
    <row r="1" spans="1:7" ht="51" customHeight="1" x14ac:dyDescent="0.2">
      <c r="A1" s="35" t="s">
        <v>319</v>
      </c>
      <c r="B1" s="35"/>
      <c r="C1" s="35"/>
      <c r="D1" s="35"/>
      <c r="E1" s="35"/>
      <c r="F1" s="35"/>
      <c r="G1" s="35"/>
    </row>
    <row r="2" spans="1:7" ht="25.5" x14ac:dyDescent="0.2">
      <c r="A2" s="4" t="s">
        <v>5</v>
      </c>
      <c r="B2" s="5" t="s">
        <v>10</v>
      </c>
      <c r="C2" s="5" t="s">
        <v>37</v>
      </c>
      <c r="D2" s="6" t="s">
        <v>3</v>
      </c>
      <c r="E2" s="7" t="s">
        <v>4</v>
      </c>
    </row>
    <row r="3" spans="1:7" x14ac:dyDescent="0.2">
      <c r="A3" s="13" t="s">
        <v>280</v>
      </c>
      <c r="B3" s="2">
        <v>89</v>
      </c>
      <c r="C3" s="2">
        <v>1</v>
      </c>
      <c r="D3" s="27">
        <f t="shared" ref="D3:D9" si="0">SUM(B3,C3)</f>
        <v>90</v>
      </c>
      <c r="E3" s="9">
        <f>SUM(MemberOfAssemblyAssemblyDistrict81General56575[[#This Row],[Total Votes by Party]])</f>
        <v>90</v>
      </c>
    </row>
    <row r="4" spans="1:7" x14ac:dyDescent="0.2">
      <c r="A4" s="13" t="s">
        <v>281</v>
      </c>
      <c r="B4" s="2">
        <v>90</v>
      </c>
      <c r="C4" s="2">
        <v>0</v>
      </c>
      <c r="D4" s="27">
        <f t="shared" si="0"/>
        <v>90</v>
      </c>
      <c r="E4" s="9">
        <f>SUM(MemberOfAssemblyAssemblyDistrict81General56575[[#This Row],[Total Votes by Party]])</f>
        <v>90</v>
      </c>
    </row>
    <row r="5" spans="1:7" x14ac:dyDescent="0.2">
      <c r="A5" s="13" t="s">
        <v>282</v>
      </c>
      <c r="B5" s="2">
        <v>23</v>
      </c>
      <c r="C5" s="2">
        <v>5</v>
      </c>
      <c r="D5" s="27">
        <f t="shared" si="0"/>
        <v>28</v>
      </c>
      <c r="E5" s="9">
        <f>SUM(MemberOfAssemblyAssemblyDistrict81General56575[[#This Row],[Total Votes by Party]])</f>
        <v>28</v>
      </c>
    </row>
    <row r="6" spans="1:7" x14ac:dyDescent="0.2">
      <c r="A6" s="13" t="s">
        <v>283</v>
      </c>
      <c r="B6" s="2">
        <v>28</v>
      </c>
      <c r="C6" s="2">
        <v>13</v>
      </c>
      <c r="D6" s="27">
        <f t="shared" si="0"/>
        <v>41</v>
      </c>
      <c r="E6" s="9">
        <f>SUM(MemberOfAssemblyAssemblyDistrict81General56575[[#This Row],[Total Votes by Party]])</f>
        <v>41</v>
      </c>
    </row>
    <row r="7" spans="1:7" x14ac:dyDescent="0.2">
      <c r="A7" s="3" t="s">
        <v>0</v>
      </c>
      <c r="B7" s="2">
        <v>32</v>
      </c>
      <c r="C7" s="2">
        <v>7</v>
      </c>
      <c r="D7" s="8">
        <f t="shared" si="0"/>
        <v>39</v>
      </c>
      <c r="E7" s="10"/>
    </row>
    <row r="8" spans="1:7" x14ac:dyDescent="0.2">
      <c r="A8" s="3" t="s">
        <v>1</v>
      </c>
      <c r="B8" s="2">
        <v>2</v>
      </c>
      <c r="C8" s="2">
        <v>0</v>
      </c>
      <c r="D8" s="8">
        <f t="shared" si="0"/>
        <v>2</v>
      </c>
      <c r="E8" s="10"/>
    </row>
    <row r="9" spans="1:7" x14ac:dyDescent="0.2">
      <c r="A9" s="3" t="s">
        <v>6</v>
      </c>
      <c r="B9" s="2">
        <v>0</v>
      </c>
      <c r="C9" s="2">
        <v>0</v>
      </c>
      <c r="D9" s="8">
        <f t="shared" si="0"/>
        <v>0</v>
      </c>
      <c r="E9" s="10"/>
    </row>
    <row r="10" spans="1:7" x14ac:dyDescent="0.2">
      <c r="A10" s="11" t="s">
        <v>2</v>
      </c>
      <c r="B10" s="2">
        <f>SUM(MemberOfAssemblyAssemblyDistrict81General56575[Part of Orange County Vote Results])</f>
        <v>264</v>
      </c>
      <c r="C10" s="2">
        <f>SUM(MemberOfAssemblyAssemblyDistrict81General56575[Part of Rockland County
Vote Results])</f>
        <v>26</v>
      </c>
      <c r="D10" s="8">
        <f>SUM(MemberOfAssemblyAssemblyDistrict81General56575[Total Votes by Party])</f>
        <v>290</v>
      </c>
      <c r="E10" s="10"/>
    </row>
  </sheetData>
  <mergeCells count="1">
    <mergeCell ref="A1:G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05C4-CE00-4D8D-A0CE-72CDEDA2ECF9}">
  <sheetPr>
    <tabColor theme="2" tint="-0.249977111117893"/>
    <pageSetUpPr fitToPage="1"/>
  </sheetPr>
  <dimension ref="A1:E22"/>
  <sheetViews>
    <sheetView zoomScaleNormal="100" workbookViewId="0">
      <selection activeCell="B21" sqref="B21"/>
    </sheetView>
  </sheetViews>
  <sheetFormatPr defaultRowHeight="12.75" x14ac:dyDescent="0.2"/>
  <cols>
    <col min="1" max="1" width="27.42578125" style="14" customWidth="1"/>
    <col min="2" max="4" width="20.5703125" style="14" customWidth="1"/>
    <col min="5" max="6" width="23.5703125" style="14" customWidth="1"/>
    <col min="7" max="16384" width="9.140625" style="14"/>
  </cols>
  <sheetData>
    <row r="1" spans="1:5" ht="51" customHeight="1" x14ac:dyDescent="0.2">
      <c r="A1" s="34" t="s">
        <v>28</v>
      </c>
      <c r="B1" s="34"/>
      <c r="C1" s="34"/>
      <c r="D1" s="34"/>
      <c r="E1" s="34"/>
    </row>
    <row r="2" spans="1:5" ht="25.5" x14ac:dyDescent="0.2">
      <c r="A2" s="15" t="s">
        <v>5</v>
      </c>
      <c r="B2" s="16" t="s">
        <v>7</v>
      </c>
      <c r="C2" s="17" t="s">
        <v>3</v>
      </c>
      <c r="D2" s="18" t="s">
        <v>4</v>
      </c>
    </row>
    <row r="3" spans="1:5" x14ac:dyDescent="0.2">
      <c r="A3" s="19" t="s">
        <v>250</v>
      </c>
      <c r="B3" s="28">
        <v>6946</v>
      </c>
      <c r="C3" s="21">
        <f>MemberOfAssemblyAssemblyDistrict28General77[[#This Row],[Part of Queens County Vote Results]]</f>
        <v>6946</v>
      </c>
      <c r="D3" s="22">
        <f>SUM(MemberOfAssemblyAssemblyDistrict28General77[[#This Row],[Total Votes by Party]])</f>
        <v>6946</v>
      </c>
    </row>
    <row r="4" spans="1:5" x14ac:dyDescent="0.2">
      <c r="A4" s="19" t="s">
        <v>251</v>
      </c>
      <c r="B4" s="28">
        <v>3912</v>
      </c>
      <c r="C4" s="21">
        <f>MemberOfAssemblyAssemblyDistrict28General77[[#This Row],[Part of Queens County Vote Results]]</f>
        <v>3912</v>
      </c>
      <c r="D4" s="22">
        <f>SUM(MemberOfAssemblyAssemblyDistrict28General77[[#This Row],[Total Votes by Party]])</f>
        <v>3912</v>
      </c>
    </row>
    <row r="5" spans="1:5" x14ac:dyDescent="0.2">
      <c r="A5" s="19" t="s">
        <v>252</v>
      </c>
      <c r="B5" s="28">
        <v>3163</v>
      </c>
      <c r="C5" s="21">
        <f>MemberOfAssemblyAssemblyDistrict28General77[[#This Row],[Part of Queens County Vote Results]]</f>
        <v>3163</v>
      </c>
      <c r="D5" s="22">
        <f>SUM(MemberOfAssemblyAssemblyDistrict28General77[[#This Row],[Total Votes by Party]])</f>
        <v>3163</v>
      </c>
    </row>
    <row r="6" spans="1:5" x14ac:dyDescent="0.2">
      <c r="A6" s="19" t="s">
        <v>253</v>
      </c>
      <c r="B6" s="28">
        <v>3572</v>
      </c>
      <c r="C6" s="21">
        <f>MemberOfAssemblyAssemblyDistrict28General77[[#This Row],[Part of Queens County Vote Results]]</f>
        <v>3572</v>
      </c>
      <c r="D6" s="22">
        <f>SUM(MemberOfAssemblyAssemblyDistrict28General77[[#This Row],[Total Votes by Party]])</f>
        <v>3572</v>
      </c>
    </row>
    <row r="7" spans="1:5" x14ac:dyDescent="0.2">
      <c r="A7" s="19" t="s">
        <v>254</v>
      </c>
      <c r="B7" s="28">
        <v>4767</v>
      </c>
      <c r="C7" s="21">
        <f>MemberOfAssemblyAssemblyDistrict28General77[[#This Row],[Part of Queens County Vote Results]]</f>
        <v>4767</v>
      </c>
      <c r="D7" s="22">
        <f>SUM(MemberOfAssemblyAssemblyDistrict28General77[[#This Row],[Total Votes by Party]])</f>
        <v>4767</v>
      </c>
    </row>
    <row r="8" spans="1:5" x14ac:dyDescent="0.2">
      <c r="A8" s="19" t="s">
        <v>255</v>
      </c>
      <c r="B8" s="28">
        <v>4878</v>
      </c>
      <c r="C8" s="21">
        <f>MemberOfAssemblyAssemblyDistrict28General77[[#This Row],[Part of Queens County Vote Results]]</f>
        <v>4878</v>
      </c>
      <c r="D8" s="22">
        <f>SUM(MemberOfAssemblyAssemblyDistrict28General77[[#This Row],[Total Votes by Party]])</f>
        <v>4878</v>
      </c>
    </row>
    <row r="9" spans="1:5" x14ac:dyDescent="0.2">
      <c r="A9" s="19" t="s">
        <v>256</v>
      </c>
      <c r="B9" s="28">
        <v>3716</v>
      </c>
      <c r="C9" s="21">
        <f>MemberOfAssemblyAssemblyDistrict28General77[[#This Row],[Part of Queens County Vote Results]]</f>
        <v>3716</v>
      </c>
      <c r="D9" s="22">
        <f>SUM(MemberOfAssemblyAssemblyDistrict28General77[[#This Row],[Total Votes by Party]])</f>
        <v>3716</v>
      </c>
    </row>
    <row r="10" spans="1:5" x14ac:dyDescent="0.2">
      <c r="A10" s="19" t="s">
        <v>257</v>
      </c>
      <c r="B10" s="28">
        <v>3427</v>
      </c>
      <c r="C10" s="21">
        <f>MemberOfAssemblyAssemblyDistrict28General77[[#This Row],[Part of Queens County Vote Results]]</f>
        <v>3427</v>
      </c>
      <c r="D10" s="22">
        <f>SUM(MemberOfAssemblyAssemblyDistrict28General77[[#This Row],[Total Votes by Party]])</f>
        <v>3427</v>
      </c>
    </row>
    <row r="11" spans="1:5" x14ac:dyDescent="0.2">
      <c r="A11" s="19" t="s">
        <v>258</v>
      </c>
      <c r="B11" s="28">
        <v>4124</v>
      </c>
      <c r="C11" s="21">
        <f>MemberOfAssemblyAssemblyDistrict28General77[[#This Row],[Part of Queens County Vote Results]]</f>
        <v>4124</v>
      </c>
      <c r="D11" s="22">
        <f>SUM(MemberOfAssemblyAssemblyDistrict28General77[[#This Row],[Total Votes by Party]])</f>
        <v>4124</v>
      </c>
    </row>
    <row r="12" spans="1:5" x14ac:dyDescent="0.2">
      <c r="A12" s="19" t="s">
        <v>259</v>
      </c>
      <c r="B12" s="28">
        <v>2557</v>
      </c>
      <c r="C12" s="21">
        <f>MemberOfAssemblyAssemblyDistrict28General77[[#This Row],[Part of Queens County Vote Results]]</f>
        <v>2557</v>
      </c>
      <c r="D12" s="22">
        <f>SUM(MemberOfAssemblyAssemblyDistrict28General77[[#This Row],[Total Votes by Party]])</f>
        <v>2557</v>
      </c>
    </row>
    <row r="13" spans="1:5" x14ac:dyDescent="0.2">
      <c r="A13" s="19" t="s">
        <v>260</v>
      </c>
      <c r="B13" s="28">
        <v>2403</v>
      </c>
      <c r="C13" s="21">
        <f>MemberOfAssemblyAssemblyDistrict28General77[[#This Row],[Part of Queens County Vote Results]]</f>
        <v>2403</v>
      </c>
      <c r="D13" s="22">
        <f>SUM(MemberOfAssemblyAssemblyDistrict28General77[[#This Row],[Total Votes by Party]])</f>
        <v>2403</v>
      </c>
    </row>
    <row r="14" spans="1:5" x14ac:dyDescent="0.2">
      <c r="A14" s="19" t="s">
        <v>261</v>
      </c>
      <c r="B14" s="28">
        <v>3483</v>
      </c>
      <c r="C14" s="21">
        <f>MemberOfAssemblyAssemblyDistrict28General77[[#This Row],[Part of Queens County Vote Results]]</f>
        <v>3483</v>
      </c>
      <c r="D14" s="22">
        <f>SUM(MemberOfAssemblyAssemblyDistrict28General77[[#This Row],[Total Votes by Party]])</f>
        <v>3483</v>
      </c>
    </row>
    <row r="15" spans="1:5" x14ac:dyDescent="0.2">
      <c r="A15" s="19" t="s">
        <v>262</v>
      </c>
      <c r="B15" s="28">
        <v>2967</v>
      </c>
      <c r="C15" s="21">
        <f>MemberOfAssemblyAssemblyDistrict28General77[[#This Row],[Part of Queens County Vote Results]]</f>
        <v>2967</v>
      </c>
      <c r="D15" s="22">
        <f>SUM(MemberOfAssemblyAssemblyDistrict28General77[[#This Row],[Total Votes by Party]])</f>
        <v>2967</v>
      </c>
    </row>
    <row r="16" spans="1:5" x14ac:dyDescent="0.2">
      <c r="A16" s="19" t="s">
        <v>263</v>
      </c>
      <c r="B16" s="28">
        <v>3090</v>
      </c>
      <c r="C16" s="21">
        <f>MemberOfAssemblyAssemblyDistrict28General77[[#This Row],[Part of Queens County Vote Results]]</f>
        <v>3090</v>
      </c>
      <c r="D16" s="22">
        <f>SUM(MemberOfAssemblyAssemblyDistrict28General77[[#This Row],[Total Votes by Party]])</f>
        <v>3090</v>
      </c>
    </row>
    <row r="17" spans="1:4" x14ac:dyDescent="0.2">
      <c r="A17" s="19" t="s">
        <v>264</v>
      </c>
      <c r="B17" s="28">
        <v>3620</v>
      </c>
      <c r="C17" s="21">
        <f>MemberOfAssemblyAssemblyDistrict28General77[[#This Row],[Part of Queens County Vote Results]]</f>
        <v>3620</v>
      </c>
      <c r="D17" s="22">
        <f>SUM(MemberOfAssemblyAssemblyDistrict28General77[[#This Row],[Total Votes by Party]])</f>
        <v>3620</v>
      </c>
    </row>
    <row r="18" spans="1:4" x14ac:dyDescent="0.2">
      <c r="A18" s="19" t="s">
        <v>265</v>
      </c>
      <c r="B18" s="28">
        <v>2274</v>
      </c>
      <c r="C18" s="21">
        <f>MemberOfAssemblyAssemblyDistrict28General77[[#This Row],[Part of Queens County Vote Results]]</f>
        <v>2274</v>
      </c>
      <c r="D18" s="22">
        <f>SUM(MemberOfAssemblyAssemblyDistrict28General77[[#This Row],[Total Votes by Party]])</f>
        <v>2274</v>
      </c>
    </row>
    <row r="19" spans="1:4" x14ac:dyDescent="0.2">
      <c r="A19" s="23" t="s">
        <v>0</v>
      </c>
      <c r="B19" s="20">
        <v>72573</v>
      </c>
      <c r="C19" s="21">
        <f>MemberOfAssemblyAssemblyDistrict28General77[[#This Row],[Part of Queens County Vote Results]]</f>
        <v>72573</v>
      </c>
      <c r="D19" s="24"/>
    </row>
    <row r="20" spans="1:4" x14ac:dyDescent="0.2">
      <c r="A20" s="23" t="s">
        <v>1</v>
      </c>
      <c r="B20" s="20">
        <v>0</v>
      </c>
      <c r="C20" s="21">
        <f>MemberOfAssemblyAssemblyDistrict28General77[[#This Row],[Part of Queens County Vote Results]]</f>
        <v>0</v>
      </c>
      <c r="D20" s="24"/>
    </row>
    <row r="21" spans="1:4" x14ac:dyDescent="0.2">
      <c r="A21" s="23" t="s">
        <v>6</v>
      </c>
      <c r="B21" s="20">
        <v>208</v>
      </c>
      <c r="C21" s="21">
        <f>MemberOfAssemblyAssemblyDistrict28General77[[#This Row],[Part of Queens County Vote Results]]</f>
        <v>208</v>
      </c>
      <c r="D21" s="24"/>
    </row>
    <row r="22" spans="1:4" x14ac:dyDescent="0.2">
      <c r="A22" s="11" t="s">
        <v>2</v>
      </c>
      <c r="B22" s="2">
        <f>SUM(MemberOfAssemblyAssemblyDistrict28General77[Part of Queens County Vote Results])</f>
        <v>131680</v>
      </c>
      <c r="C22" s="8">
        <f>SUM(MemberOfAssemblyAssemblyDistrict28General77[Total Votes by Party])</f>
        <v>131680</v>
      </c>
      <c r="D22" s="10"/>
    </row>
  </sheetData>
  <sortState xmlns:xlrd2="http://schemas.microsoft.com/office/spreadsheetml/2017/richdata2" ref="F3:F18">
    <sortCondition descending="1" ref="F3:F18"/>
  </sortState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3DB15-84A4-4708-AB45-60E1A35D5E44}">
  <sheetPr>
    <tabColor theme="2" tint="-0.249977111117893"/>
    <pageSetUpPr fitToPage="1"/>
  </sheetPr>
  <dimension ref="A1:F15"/>
  <sheetViews>
    <sheetView zoomScaleNormal="100" workbookViewId="0">
      <selection activeCell="F8" sqref="F8"/>
    </sheetView>
  </sheetViews>
  <sheetFormatPr defaultRowHeight="12.75" x14ac:dyDescent="0.2"/>
  <cols>
    <col min="1" max="1" width="27.42578125" style="14" customWidth="1"/>
    <col min="2" max="4" width="20.5703125" style="14" customWidth="1"/>
    <col min="5" max="6" width="23.5703125" style="14" customWidth="1"/>
    <col min="7" max="16384" width="9.140625" style="14"/>
  </cols>
  <sheetData>
    <row r="1" spans="1:6" ht="51" customHeight="1" x14ac:dyDescent="0.2">
      <c r="A1" s="34" t="s">
        <v>29</v>
      </c>
      <c r="B1" s="34"/>
      <c r="C1" s="34"/>
      <c r="D1" s="34"/>
      <c r="E1" s="34"/>
      <c r="F1" s="34"/>
    </row>
    <row r="2" spans="1:6" ht="25.5" x14ac:dyDescent="0.2">
      <c r="A2" s="15" t="s">
        <v>5</v>
      </c>
      <c r="B2" s="16" t="s">
        <v>7</v>
      </c>
      <c r="C2" s="17" t="s">
        <v>3</v>
      </c>
      <c r="D2" s="18" t="s">
        <v>4</v>
      </c>
    </row>
    <row r="3" spans="1:6" x14ac:dyDescent="0.2">
      <c r="A3" s="19" t="s">
        <v>266</v>
      </c>
      <c r="B3" s="28">
        <v>5168</v>
      </c>
      <c r="C3" s="21">
        <f>MemberOfAssemblyAssemblyDistrict28General7778[[#This Row],[Part of Queens County Vote Results]]</f>
        <v>5168</v>
      </c>
      <c r="D3" s="22">
        <f>SUM(MemberOfAssemblyAssemblyDistrict28General7778[[#This Row],[Total Votes by Party]])</f>
        <v>5168</v>
      </c>
    </row>
    <row r="4" spans="1:6" x14ac:dyDescent="0.2">
      <c r="A4" s="19" t="s">
        <v>267</v>
      </c>
      <c r="B4" s="28">
        <v>5291</v>
      </c>
      <c r="C4" s="21">
        <f>MemberOfAssemblyAssemblyDistrict28General7778[[#This Row],[Part of Queens County Vote Results]]</f>
        <v>5291</v>
      </c>
      <c r="D4" s="22">
        <f>SUM(MemberOfAssemblyAssemblyDistrict28General7778[[#This Row],[Total Votes by Party]])</f>
        <v>5291</v>
      </c>
    </row>
    <row r="5" spans="1:6" x14ac:dyDescent="0.2">
      <c r="A5" s="19" t="s">
        <v>268</v>
      </c>
      <c r="B5" s="28">
        <v>5112</v>
      </c>
      <c r="C5" s="21">
        <f>MemberOfAssemblyAssemblyDistrict28General7778[[#This Row],[Part of Queens County Vote Results]]</f>
        <v>5112</v>
      </c>
      <c r="D5" s="22">
        <f>SUM(MemberOfAssemblyAssemblyDistrict28General7778[[#This Row],[Total Votes by Party]])</f>
        <v>5112</v>
      </c>
    </row>
    <row r="6" spans="1:6" x14ac:dyDescent="0.2">
      <c r="A6" s="19" t="s">
        <v>269</v>
      </c>
      <c r="B6" s="28">
        <v>5139</v>
      </c>
      <c r="C6" s="21">
        <f>MemberOfAssemblyAssemblyDistrict28General7778[[#This Row],[Part of Queens County Vote Results]]</f>
        <v>5139</v>
      </c>
      <c r="D6" s="22">
        <f>SUM(MemberOfAssemblyAssemblyDistrict28General7778[[#This Row],[Total Votes by Party]])</f>
        <v>5139</v>
      </c>
    </row>
    <row r="7" spans="1:6" x14ac:dyDescent="0.2">
      <c r="A7" s="19" t="s">
        <v>318</v>
      </c>
      <c r="B7" s="28">
        <v>4759</v>
      </c>
      <c r="C7" s="21">
        <f>MemberOfAssemblyAssemblyDistrict28General7778[[#This Row],[Part of Queens County Vote Results]]</f>
        <v>4759</v>
      </c>
      <c r="D7" s="22">
        <f>SUM(MemberOfAssemblyAssemblyDistrict28General7778[[#This Row],[Total Votes by Party]])</f>
        <v>4759</v>
      </c>
    </row>
    <row r="8" spans="1:6" x14ac:dyDescent="0.2">
      <c r="A8" s="19" t="s">
        <v>270</v>
      </c>
      <c r="B8" s="28">
        <v>5568</v>
      </c>
      <c r="C8" s="21">
        <f>MemberOfAssemblyAssemblyDistrict28General7778[[#This Row],[Part of Queens County Vote Results]]</f>
        <v>5568</v>
      </c>
      <c r="D8" s="22">
        <f>SUM(MemberOfAssemblyAssemblyDistrict28General7778[[#This Row],[Total Votes by Party]])</f>
        <v>5568</v>
      </c>
    </row>
    <row r="9" spans="1:6" x14ac:dyDescent="0.2">
      <c r="A9" s="19" t="s">
        <v>271</v>
      </c>
      <c r="B9" s="28">
        <v>5171</v>
      </c>
      <c r="C9" s="21">
        <f>MemberOfAssemblyAssemblyDistrict28General7778[[#This Row],[Part of Queens County Vote Results]]</f>
        <v>5171</v>
      </c>
      <c r="D9" s="22">
        <f>SUM(MemberOfAssemblyAssemblyDistrict28General7778[[#This Row],[Total Votes by Party]])</f>
        <v>5171</v>
      </c>
    </row>
    <row r="10" spans="1:6" x14ac:dyDescent="0.2">
      <c r="A10" s="19" t="s">
        <v>272</v>
      </c>
      <c r="B10" s="28">
        <v>4473</v>
      </c>
      <c r="C10" s="21">
        <f>MemberOfAssemblyAssemblyDistrict28General7778[[#This Row],[Part of Queens County Vote Results]]</f>
        <v>4473</v>
      </c>
      <c r="D10" s="22">
        <f>SUM(MemberOfAssemblyAssemblyDistrict28General7778[[#This Row],[Total Votes by Party]])</f>
        <v>4473</v>
      </c>
    </row>
    <row r="11" spans="1:6" x14ac:dyDescent="0.2">
      <c r="A11" s="19" t="s">
        <v>273</v>
      </c>
      <c r="B11" s="28">
        <v>4303</v>
      </c>
      <c r="C11" s="21">
        <f>MemberOfAssemblyAssemblyDistrict28General7778[[#This Row],[Part of Queens County Vote Results]]</f>
        <v>4303</v>
      </c>
      <c r="D11" s="22">
        <f>SUM(MemberOfAssemblyAssemblyDistrict28General7778[[#This Row],[Total Votes by Party]])</f>
        <v>4303</v>
      </c>
    </row>
    <row r="12" spans="1:6" x14ac:dyDescent="0.2">
      <c r="A12" s="23" t="s">
        <v>0</v>
      </c>
      <c r="B12" s="20">
        <v>86470</v>
      </c>
      <c r="C12" s="21">
        <f>MemberOfAssemblyAssemblyDistrict28General7778[[#This Row],[Part of Queens County Vote Results]]</f>
        <v>86470</v>
      </c>
      <c r="D12" s="24"/>
    </row>
    <row r="13" spans="1:6" x14ac:dyDescent="0.2">
      <c r="A13" s="23" t="s">
        <v>1</v>
      </c>
      <c r="B13" s="20">
        <v>0</v>
      </c>
      <c r="C13" s="21">
        <f>MemberOfAssemblyAssemblyDistrict28General7778[[#This Row],[Part of Queens County Vote Results]]</f>
        <v>0</v>
      </c>
      <c r="D13" s="24"/>
    </row>
    <row r="14" spans="1:6" x14ac:dyDescent="0.2">
      <c r="A14" s="23" t="s">
        <v>6</v>
      </c>
      <c r="B14" s="20">
        <v>226</v>
      </c>
      <c r="C14" s="21">
        <f>MemberOfAssemblyAssemblyDistrict28General7778[[#This Row],[Part of Queens County Vote Results]]</f>
        <v>226</v>
      </c>
      <c r="D14" s="24"/>
    </row>
    <row r="15" spans="1:6" x14ac:dyDescent="0.2">
      <c r="A15" s="11" t="s">
        <v>2</v>
      </c>
      <c r="B15" s="2">
        <f>SUM(MemberOfAssemblyAssemblyDistrict28General7778[Part of Queens County Vote Results])</f>
        <v>131680</v>
      </c>
      <c r="C15" s="8">
        <f>SUM(MemberOfAssemblyAssemblyDistrict28General7778[Total Votes by Party])</f>
        <v>131680</v>
      </c>
      <c r="D15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CD5D-B0BC-4047-826D-70F68D24C797}">
  <sheetPr>
    <tabColor theme="2" tint="-0.249977111117893"/>
    <pageSetUpPr fitToPage="1"/>
  </sheetPr>
  <dimension ref="A1:E10"/>
  <sheetViews>
    <sheetView zoomScaleNormal="100" workbookViewId="0">
      <selection activeCell="E28" sqref="E28"/>
    </sheetView>
  </sheetViews>
  <sheetFormatPr defaultRowHeight="12.75" x14ac:dyDescent="0.2"/>
  <cols>
    <col min="1" max="1" width="27.42578125" customWidth="1"/>
    <col min="2" max="4" width="20.5703125" customWidth="1"/>
    <col min="5" max="6" width="23.5703125" customWidth="1"/>
  </cols>
  <sheetData>
    <row r="1" spans="1:5" ht="51" customHeight="1" x14ac:dyDescent="0.2">
      <c r="A1" s="35" t="s">
        <v>321</v>
      </c>
      <c r="B1" s="35"/>
      <c r="C1" s="35"/>
      <c r="D1" s="35"/>
      <c r="E1" s="35"/>
    </row>
    <row r="2" spans="1:5" ht="25.5" x14ac:dyDescent="0.2">
      <c r="A2" s="4" t="s">
        <v>5</v>
      </c>
      <c r="B2" s="5" t="s">
        <v>8</v>
      </c>
      <c r="C2" s="6" t="s">
        <v>3</v>
      </c>
      <c r="D2" s="7" t="s">
        <v>4</v>
      </c>
    </row>
    <row r="3" spans="1:5" x14ac:dyDescent="0.2">
      <c r="A3" s="1" t="s">
        <v>284</v>
      </c>
      <c r="B3" s="12">
        <v>329</v>
      </c>
      <c r="C3" s="8">
        <f>MemberOfAssemblyAssemblyDistrict28General[[#This Row],[Part of Kings County Vote Results]]</f>
        <v>329</v>
      </c>
      <c r="D3" s="9">
        <f>SUM(MemberOfAssemblyAssemblyDistrict28General[[#This Row],[Total Votes by Party]])</f>
        <v>329</v>
      </c>
    </row>
    <row r="4" spans="1:5" ht="15" customHeight="1" x14ac:dyDescent="0.2">
      <c r="A4" s="1" t="s">
        <v>244</v>
      </c>
      <c r="B4" s="12">
        <v>284</v>
      </c>
      <c r="C4" s="8">
        <f>MemberOfAssemblyAssemblyDistrict28General[[#This Row],[Part of Kings County Vote Results]]</f>
        <v>284</v>
      </c>
      <c r="D4" s="9">
        <f>SUM(MemberOfAssemblyAssemblyDistrict28General[[#This Row],[Total Votes by Party]])</f>
        <v>284</v>
      </c>
    </row>
    <row r="5" spans="1:5" ht="15" customHeight="1" x14ac:dyDescent="0.2">
      <c r="A5" s="1" t="s">
        <v>245</v>
      </c>
      <c r="B5" s="31">
        <v>210</v>
      </c>
      <c r="C5" s="8">
        <f>MemberOfAssemblyAssemblyDistrict28General[[#This Row],[Part of Kings County Vote Results]]</f>
        <v>210</v>
      </c>
      <c r="D5" s="9">
        <f>SUM(MemberOfAssemblyAssemblyDistrict28General[[#This Row],[Total Votes by Party]])</f>
        <v>210</v>
      </c>
    </row>
    <row r="6" spans="1:5" ht="15" customHeight="1" x14ac:dyDescent="0.2">
      <c r="A6" s="1" t="s">
        <v>285</v>
      </c>
      <c r="B6" s="2">
        <v>261</v>
      </c>
      <c r="C6" s="8">
        <f>MemberOfAssemblyAssemblyDistrict28General[[#This Row],[Part of Kings County Vote Results]]</f>
        <v>261</v>
      </c>
      <c r="D6" s="9">
        <f>SUM(MemberOfAssemblyAssemblyDistrict28General[[#This Row],[Total Votes by Party]])</f>
        <v>261</v>
      </c>
    </row>
    <row r="7" spans="1:5" x14ac:dyDescent="0.2">
      <c r="A7" s="3" t="s">
        <v>0</v>
      </c>
      <c r="B7" s="2">
        <v>504</v>
      </c>
      <c r="C7" s="8">
        <f>MemberOfAssemblyAssemblyDistrict28General[[#This Row],[Part of Kings County Vote Results]]</f>
        <v>504</v>
      </c>
      <c r="D7" s="10"/>
    </row>
    <row r="8" spans="1:5" x14ac:dyDescent="0.2">
      <c r="A8" s="3" t="s">
        <v>1</v>
      </c>
      <c r="B8" s="2">
        <v>0</v>
      </c>
      <c r="C8" s="8">
        <f>MemberOfAssemblyAssemblyDistrict28General[[#This Row],[Part of Kings County Vote Results]]</f>
        <v>0</v>
      </c>
      <c r="D8" s="10"/>
    </row>
    <row r="9" spans="1:5" x14ac:dyDescent="0.2">
      <c r="A9" s="3" t="s">
        <v>6</v>
      </c>
      <c r="B9" s="2">
        <v>12</v>
      </c>
      <c r="C9" s="8">
        <f>MemberOfAssemblyAssemblyDistrict28General[[#This Row],[Part of Kings County Vote Results]]</f>
        <v>12</v>
      </c>
      <c r="D9" s="10"/>
    </row>
    <row r="10" spans="1:5" x14ac:dyDescent="0.2">
      <c r="A10" s="11" t="s">
        <v>2</v>
      </c>
      <c r="B10" s="2">
        <f>SUM(MemberOfAssemblyAssemblyDistrict28General[Part of Kings County Vote Results])</f>
        <v>1600</v>
      </c>
      <c r="C10" s="8">
        <f>SUM(MemberOfAssemblyAssemblyDistrict28General[Total Votes by Party])</f>
        <v>1600</v>
      </c>
      <c r="D10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85AAD-52D5-43B9-93E3-3701F0594421}">
  <sheetPr>
    <tabColor theme="2" tint="-0.249977111117893"/>
    <pageSetUpPr fitToPage="1"/>
  </sheetPr>
  <dimension ref="A1:F29"/>
  <sheetViews>
    <sheetView topLeftCell="A6" zoomScaleNormal="100" workbookViewId="0">
      <selection activeCell="B28" sqref="B28"/>
    </sheetView>
  </sheetViews>
  <sheetFormatPr defaultRowHeight="12.75" x14ac:dyDescent="0.2"/>
  <cols>
    <col min="1" max="1" width="25.5703125" style="14" customWidth="1"/>
    <col min="2" max="4" width="20.5703125" style="14" customWidth="1"/>
    <col min="5" max="5" width="23.5703125" style="14" customWidth="1"/>
    <col min="6" max="6" width="4" style="14" customWidth="1"/>
    <col min="7" max="16384" width="9.140625" style="14"/>
  </cols>
  <sheetData>
    <row r="1" spans="1:6" ht="51" customHeight="1" x14ac:dyDescent="0.2">
      <c r="A1" s="34" t="s">
        <v>31</v>
      </c>
      <c r="B1" s="34"/>
      <c r="C1" s="34"/>
      <c r="D1" s="34"/>
      <c r="E1" s="34"/>
      <c r="F1" s="34"/>
    </row>
    <row r="2" spans="1:6" ht="25.5" x14ac:dyDescent="0.2">
      <c r="A2" s="15" t="s">
        <v>5</v>
      </c>
      <c r="B2" s="16" t="s">
        <v>9</v>
      </c>
      <c r="C2" s="17" t="s">
        <v>3</v>
      </c>
      <c r="D2" s="18" t="s">
        <v>4</v>
      </c>
    </row>
    <row r="3" spans="1:6" x14ac:dyDescent="0.2">
      <c r="A3" s="25" t="s">
        <v>159</v>
      </c>
      <c r="B3" s="20">
        <v>7598</v>
      </c>
      <c r="C3" s="26">
        <f>MemberOfAssemblyAssemblyDistrict68General4344[[#This Row],[Part of New York County Vote Results]]</f>
        <v>7598</v>
      </c>
      <c r="D3" s="22">
        <f>SUM(MemberOfAssemblyAssemblyDistrict68General4344[[#This Row],[Total Votes by Party]])</f>
        <v>7598</v>
      </c>
    </row>
    <row r="4" spans="1:6" x14ac:dyDescent="0.2">
      <c r="A4" s="25" t="s">
        <v>160</v>
      </c>
      <c r="B4" s="20">
        <v>5748</v>
      </c>
      <c r="C4" s="26">
        <f>MemberOfAssemblyAssemblyDistrict68General4344[[#This Row],[Part of New York County Vote Results]]</f>
        <v>5748</v>
      </c>
      <c r="D4" s="22">
        <f>SUM(MemberOfAssemblyAssemblyDistrict68General4344[[#This Row],[Total Votes by Party]])</f>
        <v>5748</v>
      </c>
    </row>
    <row r="5" spans="1:6" x14ac:dyDescent="0.2">
      <c r="A5" s="25" t="s">
        <v>161</v>
      </c>
      <c r="B5" s="20">
        <v>6921</v>
      </c>
      <c r="C5" s="26">
        <f>MemberOfAssemblyAssemblyDistrict68General4344[[#This Row],[Part of New York County Vote Results]]</f>
        <v>6921</v>
      </c>
      <c r="D5" s="22">
        <f>SUM(MemberOfAssemblyAssemblyDistrict68General4344[[#This Row],[Total Votes by Party]])</f>
        <v>6921</v>
      </c>
    </row>
    <row r="6" spans="1:6" x14ac:dyDescent="0.2">
      <c r="A6" s="25" t="s">
        <v>162</v>
      </c>
      <c r="B6" s="20">
        <v>7481</v>
      </c>
      <c r="C6" s="26">
        <f>MemberOfAssemblyAssemblyDistrict68General4344[[#This Row],[Part of New York County Vote Results]]</f>
        <v>7481</v>
      </c>
      <c r="D6" s="22">
        <f>SUM(MemberOfAssemblyAssemblyDistrict68General4344[[#This Row],[Total Votes by Party]])</f>
        <v>7481</v>
      </c>
    </row>
    <row r="7" spans="1:6" x14ac:dyDescent="0.2">
      <c r="A7" s="25" t="s">
        <v>163</v>
      </c>
      <c r="B7" s="20">
        <v>5210</v>
      </c>
      <c r="C7" s="26">
        <f>MemberOfAssemblyAssemblyDistrict68General4344[[#This Row],[Part of New York County Vote Results]]</f>
        <v>5210</v>
      </c>
      <c r="D7" s="22">
        <f>SUM(MemberOfAssemblyAssemblyDistrict68General4344[[#This Row],[Total Votes by Party]])</f>
        <v>5210</v>
      </c>
    </row>
    <row r="8" spans="1:6" x14ac:dyDescent="0.2">
      <c r="A8" s="25" t="s">
        <v>164</v>
      </c>
      <c r="B8" s="20">
        <v>6071</v>
      </c>
      <c r="C8" s="26">
        <f>MemberOfAssemblyAssemblyDistrict68General4344[[#This Row],[Part of New York County Vote Results]]</f>
        <v>6071</v>
      </c>
      <c r="D8" s="22">
        <f>SUM(MemberOfAssemblyAssemblyDistrict68General4344[[#This Row],[Total Votes by Party]])</f>
        <v>6071</v>
      </c>
    </row>
    <row r="9" spans="1:6" x14ac:dyDescent="0.2">
      <c r="A9" s="25" t="s">
        <v>165</v>
      </c>
      <c r="B9" s="20">
        <v>6711</v>
      </c>
      <c r="C9" s="26">
        <f>MemberOfAssemblyAssemblyDistrict68General4344[[#This Row],[Part of New York County Vote Results]]</f>
        <v>6711</v>
      </c>
      <c r="D9" s="22">
        <f>SUM(MemberOfAssemblyAssemblyDistrict68General4344[[#This Row],[Total Votes by Party]])</f>
        <v>6711</v>
      </c>
    </row>
    <row r="10" spans="1:6" x14ac:dyDescent="0.2">
      <c r="A10" s="25" t="s">
        <v>166</v>
      </c>
      <c r="B10" s="20">
        <v>6177</v>
      </c>
      <c r="C10" s="26">
        <f>MemberOfAssemblyAssemblyDistrict68General4344[[#This Row],[Part of New York County Vote Results]]</f>
        <v>6177</v>
      </c>
      <c r="D10" s="22">
        <f>SUM(MemberOfAssemblyAssemblyDistrict68General4344[[#This Row],[Total Votes by Party]])</f>
        <v>6177</v>
      </c>
    </row>
    <row r="11" spans="1:6" x14ac:dyDescent="0.2">
      <c r="A11" s="25" t="s">
        <v>167</v>
      </c>
      <c r="B11" s="20">
        <v>5169</v>
      </c>
      <c r="C11" s="26">
        <f>MemberOfAssemblyAssemblyDistrict68General4344[[#This Row],[Part of New York County Vote Results]]</f>
        <v>5169</v>
      </c>
      <c r="D11" s="22">
        <f>SUM(MemberOfAssemblyAssemblyDistrict68General4344[[#This Row],[Total Votes by Party]])</f>
        <v>5169</v>
      </c>
    </row>
    <row r="12" spans="1:6" x14ac:dyDescent="0.2">
      <c r="A12" s="25" t="s">
        <v>168</v>
      </c>
      <c r="B12" s="20">
        <v>7257</v>
      </c>
      <c r="C12" s="26">
        <f>MemberOfAssemblyAssemblyDistrict68General4344[[#This Row],[Part of New York County Vote Results]]</f>
        <v>7257</v>
      </c>
      <c r="D12" s="22">
        <f>SUM(MemberOfAssemblyAssemblyDistrict68General4344[[#This Row],[Total Votes by Party]])</f>
        <v>7257</v>
      </c>
    </row>
    <row r="13" spans="1:6" x14ac:dyDescent="0.2">
      <c r="A13" s="25" t="s">
        <v>169</v>
      </c>
      <c r="B13" s="20">
        <v>5148</v>
      </c>
      <c r="C13" s="26">
        <f>MemberOfAssemblyAssemblyDistrict68General4344[[#This Row],[Part of New York County Vote Results]]</f>
        <v>5148</v>
      </c>
      <c r="D13" s="22">
        <f>SUM(MemberOfAssemblyAssemblyDistrict68General4344[[#This Row],[Total Votes by Party]])</f>
        <v>5148</v>
      </c>
    </row>
    <row r="14" spans="1:6" x14ac:dyDescent="0.2">
      <c r="A14" s="25" t="s">
        <v>316</v>
      </c>
      <c r="B14" s="20">
        <v>5113</v>
      </c>
      <c r="C14" s="26">
        <f>MemberOfAssemblyAssemblyDistrict68General4344[[#This Row],[Part of New York County Vote Results]]</f>
        <v>5113</v>
      </c>
      <c r="D14" s="22">
        <f>SUM(MemberOfAssemblyAssemblyDistrict68General4344[[#This Row],[Total Votes by Party]])</f>
        <v>5113</v>
      </c>
    </row>
    <row r="15" spans="1:6" x14ac:dyDescent="0.2">
      <c r="A15" s="25" t="s">
        <v>170</v>
      </c>
      <c r="B15" s="20">
        <v>6846</v>
      </c>
      <c r="C15" s="26">
        <f>MemberOfAssemblyAssemblyDistrict68General4344[[#This Row],[Part of New York County Vote Results]]</f>
        <v>6846</v>
      </c>
      <c r="D15" s="22">
        <f>SUM(MemberOfAssemblyAssemblyDistrict68General4344[[#This Row],[Total Votes by Party]])</f>
        <v>6846</v>
      </c>
    </row>
    <row r="16" spans="1:6" x14ac:dyDescent="0.2">
      <c r="A16" s="25" t="s">
        <v>171</v>
      </c>
      <c r="B16" s="20">
        <v>6745</v>
      </c>
      <c r="C16" s="26">
        <f>MemberOfAssemblyAssemblyDistrict68General4344[[#This Row],[Part of New York County Vote Results]]</f>
        <v>6745</v>
      </c>
      <c r="D16" s="22">
        <f>SUM(MemberOfAssemblyAssemblyDistrict68General4344[[#This Row],[Total Votes by Party]])</f>
        <v>6745</v>
      </c>
    </row>
    <row r="17" spans="1:4" x14ac:dyDescent="0.2">
      <c r="A17" s="25" t="s">
        <v>172</v>
      </c>
      <c r="B17" s="20">
        <v>5605</v>
      </c>
      <c r="C17" s="26">
        <f>MemberOfAssemblyAssemblyDistrict68General4344[[#This Row],[Part of New York County Vote Results]]</f>
        <v>5605</v>
      </c>
      <c r="D17" s="22">
        <f>SUM(MemberOfAssemblyAssemblyDistrict68General4344[[#This Row],[Total Votes by Party]])</f>
        <v>5605</v>
      </c>
    </row>
    <row r="18" spans="1:4" x14ac:dyDescent="0.2">
      <c r="A18" s="25" t="s">
        <v>317</v>
      </c>
      <c r="B18" s="20">
        <v>1623</v>
      </c>
      <c r="C18" s="26">
        <f>MemberOfAssemblyAssemblyDistrict68General4344[[#This Row],[Part of New York County Vote Results]]</f>
        <v>1623</v>
      </c>
      <c r="D18" s="22">
        <f>SUM(MemberOfAssemblyAssemblyDistrict68General4344[[#This Row],[Total Votes by Party]])</f>
        <v>1623</v>
      </c>
    </row>
    <row r="19" spans="1:4" x14ac:dyDescent="0.2">
      <c r="A19" s="25" t="s">
        <v>173</v>
      </c>
      <c r="B19" s="33">
        <v>2823</v>
      </c>
      <c r="C19" s="26">
        <f>MemberOfAssemblyAssemblyDistrict68General4344[[#This Row],[Part of New York County Vote Results]]</f>
        <v>2823</v>
      </c>
      <c r="D19" s="22">
        <f>SUM(MemberOfAssemblyAssemblyDistrict68General4344[[#This Row],[Total Votes by Party]])</f>
        <v>2823</v>
      </c>
    </row>
    <row r="20" spans="1:4" x14ac:dyDescent="0.2">
      <c r="A20" s="25" t="s">
        <v>174</v>
      </c>
      <c r="B20" s="33">
        <v>1322</v>
      </c>
      <c r="C20" s="26">
        <f>MemberOfAssemblyAssemblyDistrict68General4344[[#This Row],[Part of New York County Vote Results]]</f>
        <v>1322</v>
      </c>
      <c r="D20" s="22">
        <f>SUM(MemberOfAssemblyAssemblyDistrict68General4344[[#This Row],[Total Votes by Party]])</f>
        <v>1322</v>
      </c>
    </row>
    <row r="21" spans="1:4" x14ac:dyDescent="0.2">
      <c r="A21" s="25" t="s">
        <v>175</v>
      </c>
      <c r="B21" s="33">
        <v>2832</v>
      </c>
      <c r="C21" s="26">
        <f>MemberOfAssemblyAssemblyDistrict68General4344[[#This Row],[Part of New York County Vote Results]]</f>
        <v>2832</v>
      </c>
      <c r="D21" s="22">
        <f>SUM(MemberOfAssemblyAssemblyDistrict68General4344[[#This Row],[Total Votes by Party]])</f>
        <v>2832</v>
      </c>
    </row>
    <row r="22" spans="1:4" x14ac:dyDescent="0.2">
      <c r="A22" s="25" t="s">
        <v>176</v>
      </c>
      <c r="B22" s="33">
        <v>2671</v>
      </c>
      <c r="C22" s="26">
        <f>MemberOfAssemblyAssemblyDistrict68General4344[[#This Row],[Part of New York County Vote Results]]</f>
        <v>2671</v>
      </c>
      <c r="D22" s="22">
        <f>SUM(MemberOfAssemblyAssemblyDistrict68General4344[[#This Row],[Total Votes by Party]])</f>
        <v>2671</v>
      </c>
    </row>
    <row r="23" spans="1:4" x14ac:dyDescent="0.2">
      <c r="A23" s="25" t="s">
        <v>177</v>
      </c>
      <c r="B23" s="33">
        <v>2721</v>
      </c>
      <c r="C23" s="26">
        <f>MemberOfAssemblyAssemblyDistrict68General4344[[#This Row],[Part of New York County Vote Results]]</f>
        <v>2721</v>
      </c>
      <c r="D23" s="22">
        <f>SUM(MemberOfAssemblyAssemblyDistrict68General4344[[#This Row],[Total Votes by Party]])</f>
        <v>2721</v>
      </c>
    </row>
    <row r="24" spans="1:4" x14ac:dyDescent="0.2">
      <c r="A24" s="25" t="s">
        <v>178</v>
      </c>
      <c r="B24" s="20">
        <v>2313</v>
      </c>
      <c r="C24" s="26">
        <f>MemberOfAssemblyAssemblyDistrict68General4344[[#This Row],[Part of New York County Vote Results]]</f>
        <v>2313</v>
      </c>
      <c r="D24" s="22">
        <f>SUM(MemberOfAssemblyAssemblyDistrict68General4344[[#This Row],[Total Votes by Party]])</f>
        <v>2313</v>
      </c>
    </row>
    <row r="25" spans="1:4" x14ac:dyDescent="0.2">
      <c r="A25" s="25" t="s">
        <v>179</v>
      </c>
      <c r="B25" s="20">
        <v>1430</v>
      </c>
      <c r="C25" s="26">
        <f>MemberOfAssemblyAssemblyDistrict68General4344[[#This Row],[Part of New York County Vote Results]]</f>
        <v>1430</v>
      </c>
      <c r="D25" s="22">
        <f>SUM(MemberOfAssemblyAssemblyDistrict68General4344[[#This Row],[Total Votes by Party]])</f>
        <v>1430</v>
      </c>
    </row>
    <row r="26" spans="1:4" x14ac:dyDescent="0.2">
      <c r="A26" s="23" t="s">
        <v>0</v>
      </c>
      <c r="B26" s="20">
        <v>337305</v>
      </c>
      <c r="C26" s="21">
        <f>MemberOfAssemblyAssemblyDistrict68General4344[[#This Row],[Part of New York County Vote Results]]</f>
        <v>337305</v>
      </c>
      <c r="D26" s="24"/>
    </row>
    <row r="27" spans="1:4" x14ac:dyDescent="0.2">
      <c r="A27" s="23" t="s">
        <v>1</v>
      </c>
      <c r="B27" s="20">
        <v>0</v>
      </c>
      <c r="C27" s="21">
        <f>MemberOfAssemblyAssemblyDistrict68General4344[[#This Row],[Part of New York County Vote Results]]</f>
        <v>0</v>
      </c>
      <c r="D27" s="24"/>
    </row>
    <row r="28" spans="1:4" x14ac:dyDescent="0.2">
      <c r="A28" s="23" t="s">
        <v>6</v>
      </c>
      <c r="B28" s="20">
        <v>185</v>
      </c>
      <c r="C28" s="21">
        <f>MemberOfAssemblyAssemblyDistrict68General4344[[#This Row],[Part of New York County Vote Results]]</f>
        <v>185</v>
      </c>
      <c r="D28" s="24"/>
    </row>
    <row r="29" spans="1:4" x14ac:dyDescent="0.2">
      <c r="A29" s="11" t="s">
        <v>2</v>
      </c>
      <c r="B29" s="2">
        <f>SUM(MemberOfAssemblyAssemblyDistrict68General4344[Part of New York County Vote Results])</f>
        <v>449025</v>
      </c>
      <c r="C29" s="8">
        <f>SUM(MemberOfAssemblyAssemblyDistrict68General4344[Total Votes by Party])</f>
        <v>449025</v>
      </c>
      <c r="D29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2C9A-D590-4FC3-9EDA-7F3BA845780F}">
  <sheetPr>
    <tabColor theme="2" tint="-0.249977111117893"/>
    <pageSetUpPr fitToPage="1"/>
  </sheetPr>
  <dimension ref="A1:E11"/>
  <sheetViews>
    <sheetView zoomScaleNormal="100" workbookViewId="0">
      <selection activeCell="I19" sqref="I19"/>
    </sheetView>
  </sheetViews>
  <sheetFormatPr defaultRowHeight="12.75" x14ac:dyDescent="0.2"/>
  <cols>
    <col min="1" max="1" width="27.28515625" style="14" customWidth="1"/>
    <col min="2" max="4" width="20.5703125" style="14" customWidth="1"/>
    <col min="5" max="6" width="23.5703125" style="14" customWidth="1"/>
    <col min="7" max="16384" width="9.140625" style="14"/>
  </cols>
  <sheetData>
    <row r="1" spans="1:5" ht="51" customHeight="1" x14ac:dyDescent="0.2">
      <c r="A1" s="34" t="s">
        <v>322</v>
      </c>
      <c r="B1" s="34"/>
      <c r="C1" s="34"/>
      <c r="D1" s="34"/>
      <c r="E1" s="34"/>
    </row>
    <row r="2" spans="1:5" ht="25.5" x14ac:dyDescent="0.2">
      <c r="A2" s="15" t="s">
        <v>5</v>
      </c>
      <c r="B2" s="16" t="s">
        <v>8</v>
      </c>
      <c r="C2" s="17" t="s">
        <v>3</v>
      </c>
      <c r="D2" s="18" t="s">
        <v>4</v>
      </c>
    </row>
    <row r="3" spans="1:5" x14ac:dyDescent="0.2">
      <c r="A3" s="19" t="s">
        <v>246</v>
      </c>
      <c r="B3" s="28">
        <v>756</v>
      </c>
      <c r="C3" s="21">
        <f>MemberOfAssemblyAssemblyDistrict34General74[[#This Row],[Part of Kings County Vote Results]]</f>
        <v>756</v>
      </c>
      <c r="D3" s="22">
        <f>SUM(MemberOfAssemblyAssemblyDistrict34General74[[#This Row],[Total Votes by Party]])</f>
        <v>756</v>
      </c>
    </row>
    <row r="4" spans="1:5" x14ac:dyDescent="0.2">
      <c r="A4" s="19" t="s">
        <v>247</v>
      </c>
      <c r="B4" s="28">
        <v>113</v>
      </c>
      <c r="C4" s="21">
        <f>MemberOfAssemblyAssemblyDistrict34General74[[#This Row],[Part of Kings County Vote Results]]</f>
        <v>113</v>
      </c>
      <c r="D4" s="22">
        <f>SUM(MemberOfAssemblyAssemblyDistrict34General74[[#This Row],[Total Votes by Party]])</f>
        <v>113</v>
      </c>
    </row>
    <row r="5" spans="1:5" x14ac:dyDescent="0.2">
      <c r="A5" s="19" t="s">
        <v>248</v>
      </c>
      <c r="B5" s="29">
        <v>332</v>
      </c>
      <c r="C5" s="21">
        <f>MemberOfAssemblyAssemblyDistrict34General74[[#This Row],[Part of Kings County Vote Results]]</f>
        <v>332</v>
      </c>
      <c r="D5" s="22">
        <f>SUM(MemberOfAssemblyAssemblyDistrict34General74[[#This Row],[Total Votes by Party]])</f>
        <v>332</v>
      </c>
    </row>
    <row r="6" spans="1:5" x14ac:dyDescent="0.2">
      <c r="A6" s="19" t="s">
        <v>249</v>
      </c>
      <c r="B6" s="28">
        <v>139</v>
      </c>
      <c r="C6" s="21">
        <f>MemberOfAssemblyAssemblyDistrict34General74[[#This Row],[Part of Kings County Vote Results]]</f>
        <v>139</v>
      </c>
      <c r="D6" s="22">
        <f>SUM(MemberOfAssemblyAssemblyDistrict34General74[[#This Row],[Total Votes by Party]])</f>
        <v>139</v>
      </c>
    </row>
    <row r="7" spans="1:5" x14ac:dyDescent="0.2">
      <c r="A7" s="23" t="s">
        <v>0</v>
      </c>
      <c r="B7" s="20">
        <v>789</v>
      </c>
      <c r="C7" s="21">
        <f>MemberOfAssemblyAssemblyDistrict34General74[[#This Row],[Part of Kings County Vote Results]]</f>
        <v>789</v>
      </c>
      <c r="D7" s="24"/>
    </row>
    <row r="8" spans="1:5" x14ac:dyDescent="0.2">
      <c r="A8" s="23" t="s">
        <v>1</v>
      </c>
      <c r="B8" s="20">
        <v>0</v>
      </c>
      <c r="C8" s="21">
        <f>MemberOfAssemblyAssemblyDistrict34General74[[#This Row],[Part of Kings County Vote Results]]</f>
        <v>0</v>
      </c>
      <c r="D8" s="24"/>
    </row>
    <row r="9" spans="1:5" ht="12" customHeight="1" x14ac:dyDescent="0.2">
      <c r="A9" s="23" t="s">
        <v>6</v>
      </c>
      <c r="B9" s="20">
        <v>41</v>
      </c>
      <c r="C9" s="21">
        <f>MemberOfAssemblyAssemblyDistrict34General74[[#This Row],[Part of Kings County Vote Results]]</f>
        <v>41</v>
      </c>
      <c r="D9" s="24"/>
    </row>
    <row r="10" spans="1:5" x14ac:dyDescent="0.2">
      <c r="A10" s="11" t="s">
        <v>2</v>
      </c>
      <c r="B10" s="2">
        <f>SUM(MemberOfAssemblyAssemblyDistrict34General74[Part of Kings County Vote Results])</f>
        <v>2170</v>
      </c>
      <c r="C10" s="8">
        <f>SUM(MemberOfAssemblyAssemblyDistrict34General74[Total Votes by Party])</f>
        <v>2170</v>
      </c>
      <c r="D10" s="10"/>
    </row>
    <row r="11" spans="1:5" x14ac:dyDescent="0.2">
      <c r="B11" s="3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58E1-F453-401E-B88A-72B2BBB0DEDA}">
  <sheetPr>
    <tabColor theme="2" tint="-0.249977111117893"/>
    <pageSetUpPr fitToPage="1"/>
  </sheetPr>
  <dimension ref="A1:F24"/>
  <sheetViews>
    <sheetView zoomScaleNormal="100" workbookViewId="0">
      <selection activeCell="B23" sqref="B23"/>
    </sheetView>
  </sheetViews>
  <sheetFormatPr defaultRowHeight="12.75" x14ac:dyDescent="0.2"/>
  <cols>
    <col min="1" max="1" width="25.5703125" style="14" customWidth="1"/>
    <col min="2" max="4" width="20.5703125" style="14" customWidth="1"/>
    <col min="5" max="5" width="23.5703125" style="14" customWidth="1"/>
    <col min="6" max="6" width="12.28515625" style="14" customWidth="1"/>
    <col min="7" max="16384" width="9.140625" style="14"/>
  </cols>
  <sheetData>
    <row r="1" spans="1:6" ht="51" customHeight="1" x14ac:dyDescent="0.2">
      <c r="A1" s="34" t="s">
        <v>22</v>
      </c>
      <c r="B1" s="34"/>
      <c r="C1" s="34"/>
      <c r="D1" s="34"/>
      <c r="E1" s="34"/>
      <c r="F1" s="34"/>
    </row>
    <row r="2" spans="1:6" ht="25.5" x14ac:dyDescent="0.2">
      <c r="A2" s="15" t="s">
        <v>5</v>
      </c>
      <c r="B2" s="16" t="s">
        <v>9</v>
      </c>
      <c r="C2" s="17" t="s">
        <v>3</v>
      </c>
      <c r="D2" s="18" t="s">
        <v>4</v>
      </c>
    </row>
    <row r="3" spans="1:6" x14ac:dyDescent="0.2">
      <c r="A3" s="25" t="s">
        <v>62</v>
      </c>
      <c r="B3" s="20">
        <v>5356</v>
      </c>
      <c r="C3" s="26">
        <f>MemberOfAssemblyAssemblyDistrict69General4546[[#This Row],[Part of New York County Vote Results]]</f>
        <v>5356</v>
      </c>
      <c r="D3" s="22">
        <f>SUM(MemberOfAssemblyAssemblyDistrict69General4546[[#This Row],[Total Votes by Party]])</f>
        <v>5356</v>
      </c>
    </row>
    <row r="4" spans="1:6" x14ac:dyDescent="0.2">
      <c r="A4" s="25" t="s">
        <v>63</v>
      </c>
      <c r="B4" s="20">
        <v>7047</v>
      </c>
      <c r="C4" s="26">
        <f>MemberOfAssemblyAssemblyDistrict69General4546[[#This Row],[Part of New York County Vote Results]]</f>
        <v>7047</v>
      </c>
      <c r="D4" s="22">
        <f>SUM(MemberOfAssemblyAssemblyDistrict69General4546[[#This Row],[Total Votes by Party]])</f>
        <v>7047</v>
      </c>
    </row>
    <row r="5" spans="1:6" x14ac:dyDescent="0.2">
      <c r="A5" s="25" t="s">
        <v>64</v>
      </c>
      <c r="B5" s="20">
        <v>4177</v>
      </c>
      <c r="C5" s="26">
        <f>MemberOfAssemblyAssemblyDistrict69General4546[[#This Row],[Part of New York County Vote Results]]</f>
        <v>4177</v>
      </c>
      <c r="D5" s="22">
        <f>SUM(MemberOfAssemblyAssemblyDistrict69General4546[[#This Row],[Total Votes by Party]])</f>
        <v>4177</v>
      </c>
    </row>
    <row r="6" spans="1:6" x14ac:dyDescent="0.2">
      <c r="A6" s="25" t="s">
        <v>65</v>
      </c>
      <c r="B6" s="20">
        <v>4431</v>
      </c>
      <c r="C6" s="26">
        <f>MemberOfAssemblyAssemblyDistrict69General4546[[#This Row],[Part of New York County Vote Results]]</f>
        <v>4431</v>
      </c>
      <c r="D6" s="22">
        <f>SUM(MemberOfAssemblyAssemblyDistrict69General4546[[#This Row],[Total Votes by Party]])</f>
        <v>4431</v>
      </c>
    </row>
    <row r="7" spans="1:6" x14ac:dyDescent="0.2">
      <c r="A7" s="25" t="s">
        <v>66</v>
      </c>
      <c r="B7" s="20">
        <v>4804</v>
      </c>
      <c r="C7" s="26">
        <f>MemberOfAssemblyAssemblyDistrict69General4546[[#This Row],[Part of New York County Vote Results]]</f>
        <v>4804</v>
      </c>
      <c r="D7" s="22">
        <f>SUM(MemberOfAssemblyAssemblyDistrict69General4546[[#This Row],[Total Votes by Party]])</f>
        <v>4804</v>
      </c>
    </row>
    <row r="8" spans="1:6" x14ac:dyDescent="0.2">
      <c r="A8" s="25" t="s">
        <v>67</v>
      </c>
      <c r="B8" s="20">
        <v>7587</v>
      </c>
      <c r="C8" s="26">
        <f>MemberOfAssemblyAssemblyDistrict69General4546[[#This Row],[Part of New York County Vote Results]]</f>
        <v>7587</v>
      </c>
      <c r="D8" s="22">
        <f>SUM(MemberOfAssemblyAssemblyDistrict69General4546[[#This Row],[Total Votes by Party]])</f>
        <v>7587</v>
      </c>
    </row>
    <row r="9" spans="1:6" x14ac:dyDescent="0.2">
      <c r="A9" s="25" t="s">
        <v>68</v>
      </c>
      <c r="B9" s="20">
        <v>4578</v>
      </c>
      <c r="C9" s="26">
        <f>MemberOfAssemblyAssemblyDistrict69General4546[[#This Row],[Part of New York County Vote Results]]</f>
        <v>4578</v>
      </c>
      <c r="D9" s="22">
        <f>SUM(MemberOfAssemblyAssemblyDistrict69General4546[[#This Row],[Total Votes by Party]])</f>
        <v>4578</v>
      </c>
    </row>
    <row r="10" spans="1:6" x14ac:dyDescent="0.2">
      <c r="A10" s="25" t="s">
        <v>69</v>
      </c>
      <c r="B10" s="20">
        <v>4536</v>
      </c>
      <c r="C10" s="26">
        <f>MemberOfAssemblyAssemblyDistrict69General4546[[#This Row],[Part of New York County Vote Results]]</f>
        <v>4536</v>
      </c>
      <c r="D10" s="22">
        <f>SUM(MemberOfAssemblyAssemblyDistrict69General4546[[#This Row],[Total Votes by Party]])</f>
        <v>4536</v>
      </c>
    </row>
    <row r="11" spans="1:6" x14ac:dyDescent="0.2">
      <c r="A11" s="25" t="s">
        <v>70</v>
      </c>
      <c r="B11" s="20">
        <v>3786</v>
      </c>
      <c r="C11" s="26">
        <f>MemberOfAssemblyAssemblyDistrict69General4546[[#This Row],[Part of New York County Vote Results]]</f>
        <v>3786</v>
      </c>
      <c r="D11" s="22">
        <f>SUM(MemberOfAssemblyAssemblyDistrict69General4546[[#This Row],[Total Votes by Party]])</f>
        <v>3786</v>
      </c>
    </row>
    <row r="12" spans="1:6" x14ac:dyDescent="0.2">
      <c r="A12" s="25" t="s">
        <v>71</v>
      </c>
      <c r="B12" s="20">
        <v>4388</v>
      </c>
      <c r="C12" s="26">
        <f>MemberOfAssemblyAssemblyDistrict69General4546[[#This Row],[Part of New York County Vote Results]]</f>
        <v>4388</v>
      </c>
      <c r="D12" s="22">
        <f>SUM(MemberOfAssemblyAssemblyDistrict69General4546[[#This Row],[Total Votes by Party]])</f>
        <v>4388</v>
      </c>
    </row>
    <row r="13" spans="1:6" x14ac:dyDescent="0.2">
      <c r="A13" s="25" t="s">
        <v>72</v>
      </c>
      <c r="B13" s="20">
        <v>4571</v>
      </c>
      <c r="C13" s="26">
        <f>MemberOfAssemblyAssemblyDistrict69General4546[[#This Row],[Part of New York County Vote Results]]</f>
        <v>4571</v>
      </c>
      <c r="D13" s="22">
        <f>SUM(MemberOfAssemblyAssemblyDistrict69General4546[[#This Row],[Total Votes by Party]])</f>
        <v>4571</v>
      </c>
    </row>
    <row r="14" spans="1:6" x14ac:dyDescent="0.2">
      <c r="A14" s="25" t="s">
        <v>73</v>
      </c>
      <c r="B14" s="20">
        <v>1920</v>
      </c>
      <c r="C14" s="26">
        <f>MemberOfAssemblyAssemblyDistrict69General4546[[#This Row],[Part of New York County Vote Results]]</f>
        <v>1920</v>
      </c>
      <c r="D14" s="22">
        <f>SUM(MemberOfAssemblyAssemblyDistrict69General4546[[#This Row],[Total Votes by Party]])</f>
        <v>1920</v>
      </c>
    </row>
    <row r="15" spans="1:6" x14ac:dyDescent="0.2">
      <c r="A15" s="25" t="s">
        <v>74</v>
      </c>
      <c r="B15" s="20">
        <v>2472</v>
      </c>
      <c r="C15" s="26">
        <f>MemberOfAssemblyAssemblyDistrict69General4546[[#This Row],[Part of New York County Vote Results]]</f>
        <v>2472</v>
      </c>
      <c r="D15" s="22">
        <f>SUM(MemberOfAssemblyAssemblyDistrict69General4546[[#This Row],[Total Votes by Party]])</f>
        <v>2472</v>
      </c>
    </row>
    <row r="16" spans="1:6" x14ac:dyDescent="0.2">
      <c r="A16" s="25" t="s">
        <v>75</v>
      </c>
      <c r="B16" s="20">
        <v>1615</v>
      </c>
      <c r="C16" s="26">
        <f>MemberOfAssemblyAssemblyDistrict69General4546[[#This Row],[Part of New York County Vote Results]]</f>
        <v>1615</v>
      </c>
      <c r="D16" s="22">
        <f>SUM(MemberOfAssemblyAssemblyDistrict69General4546[[#This Row],[Total Votes by Party]])</f>
        <v>1615</v>
      </c>
    </row>
    <row r="17" spans="1:4" x14ac:dyDescent="0.2">
      <c r="A17" s="25" t="s">
        <v>76</v>
      </c>
      <c r="B17" s="20">
        <v>2311</v>
      </c>
      <c r="C17" s="26">
        <f>MemberOfAssemblyAssemblyDistrict69General4546[[#This Row],[Part of New York County Vote Results]]</f>
        <v>2311</v>
      </c>
      <c r="D17" s="22">
        <f>SUM(MemberOfAssemblyAssemblyDistrict69General4546[[#This Row],[Total Votes by Party]])</f>
        <v>2311</v>
      </c>
    </row>
    <row r="18" spans="1:4" x14ac:dyDescent="0.2">
      <c r="A18" s="25" t="s">
        <v>77</v>
      </c>
      <c r="B18" s="20">
        <v>3821</v>
      </c>
      <c r="C18" s="26">
        <f>MemberOfAssemblyAssemblyDistrict69General4546[[#This Row],[Part of New York County Vote Results]]</f>
        <v>3821</v>
      </c>
      <c r="D18" s="22">
        <f>SUM(MemberOfAssemblyAssemblyDistrict69General4546[[#This Row],[Total Votes by Party]])</f>
        <v>3821</v>
      </c>
    </row>
    <row r="19" spans="1:4" x14ac:dyDescent="0.2">
      <c r="A19" s="25" t="s">
        <v>78</v>
      </c>
      <c r="B19" s="20">
        <v>2397</v>
      </c>
      <c r="C19" s="26">
        <f>MemberOfAssemblyAssemblyDistrict69General4546[[#This Row],[Part of New York County Vote Results]]</f>
        <v>2397</v>
      </c>
      <c r="D19" s="22">
        <f>SUM(MemberOfAssemblyAssemblyDistrict69General4546[[#This Row],[Total Votes by Party]])</f>
        <v>2397</v>
      </c>
    </row>
    <row r="20" spans="1:4" x14ac:dyDescent="0.2">
      <c r="A20" s="25" t="s">
        <v>79</v>
      </c>
      <c r="B20" s="20">
        <v>1449</v>
      </c>
      <c r="C20" s="26">
        <f>MemberOfAssemblyAssemblyDistrict69General4546[[#This Row],[Part of New York County Vote Results]]</f>
        <v>1449</v>
      </c>
      <c r="D20" s="22">
        <f>SUM(MemberOfAssemblyAssemblyDistrict69General4546[[#This Row],[Total Votes by Party]])</f>
        <v>1449</v>
      </c>
    </row>
    <row r="21" spans="1:4" x14ac:dyDescent="0.2">
      <c r="A21" s="23" t="s">
        <v>0</v>
      </c>
      <c r="B21" s="20">
        <v>126004</v>
      </c>
      <c r="C21" s="21">
        <f>MemberOfAssemblyAssemblyDistrict69General4546[[#This Row],[Part of New York County Vote Results]]</f>
        <v>126004</v>
      </c>
      <c r="D21" s="24"/>
    </row>
    <row r="22" spans="1:4" x14ac:dyDescent="0.2">
      <c r="A22" s="23" t="s">
        <v>1</v>
      </c>
      <c r="B22" s="20">
        <v>0</v>
      </c>
      <c r="C22" s="21">
        <f>MemberOfAssemblyAssemblyDistrict69General4546[[#This Row],[Part of New York County Vote Results]]</f>
        <v>0</v>
      </c>
      <c r="D22" s="24"/>
    </row>
    <row r="23" spans="1:4" x14ac:dyDescent="0.2">
      <c r="A23" s="23" t="s">
        <v>6</v>
      </c>
      <c r="B23" s="20">
        <v>230</v>
      </c>
      <c r="C23" s="21">
        <f>MemberOfAssemblyAssemblyDistrict69General4546[[#This Row],[Part of New York County Vote Results]]</f>
        <v>230</v>
      </c>
      <c r="D23" s="24"/>
    </row>
    <row r="24" spans="1:4" x14ac:dyDescent="0.2">
      <c r="A24" s="11" t="s">
        <v>2</v>
      </c>
      <c r="B24" s="2">
        <f>SUM(MemberOfAssemblyAssemblyDistrict69General4546[Part of New York County Vote Results])</f>
        <v>197480</v>
      </c>
      <c r="C24" s="8">
        <f>SUM(MemberOfAssemblyAssemblyDistrict69General4546[Total Votes by Party])</f>
        <v>197480</v>
      </c>
      <c r="D24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28379-9114-4C30-BDE0-227E3EA594B5}">
  <sheetPr>
    <tabColor theme="2" tint="-0.249977111117893"/>
    <pageSetUpPr fitToPage="1"/>
  </sheetPr>
  <dimension ref="A1:F21"/>
  <sheetViews>
    <sheetView zoomScaleNormal="100" workbookViewId="0">
      <selection activeCell="A9" sqref="A9"/>
    </sheetView>
  </sheetViews>
  <sheetFormatPr defaultRowHeight="12.75" x14ac:dyDescent="0.2"/>
  <cols>
    <col min="1" max="1" width="25.5703125" style="14" customWidth="1"/>
    <col min="2" max="4" width="20.5703125" style="14" customWidth="1"/>
    <col min="5" max="5" width="23.5703125" style="14" customWidth="1"/>
    <col min="6" max="6" width="12.28515625" style="14" customWidth="1"/>
    <col min="7" max="16384" width="9.140625" style="14"/>
  </cols>
  <sheetData>
    <row r="1" spans="1:6" ht="51" customHeight="1" x14ac:dyDescent="0.2">
      <c r="A1" s="34" t="s">
        <v>310</v>
      </c>
      <c r="B1" s="34"/>
      <c r="C1" s="34"/>
      <c r="D1" s="34"/>
      <c r="E1" s="34"/>
      <c r="F1" s="34"/>
    </row>
    <row r="2" spans="1:6" ht="25.5" x14ac:dyDescent="0.2">
      <c r="A2" s="15" t="s">
        <v>5</v>
      </c>
      <c r="B2" s="16" t="s">
        <v>9</v>
      </c>
      <c r="C2" s="17" t="s">
        <v>3</v>
      </c>
      <c r="D2" s="18" t="s">
        <v>4</v>
      </c>
    </row>
    <row r="3" spans="1:6" x14ac:dyDescent="0.2">
      <c r="A3" s="25" t="s">
        <v>311</v>
      </c>
      <c r="B3" s="20"/>
      <c r="C3" s="26">
        <f>MemberOfAssemblyAssemblyDistrict69General45462[[#This Row],[Part of New York County Vote Results]]</f>
        <v>0</v>
      </c>
      <c r="D3" s="22">
        <f>SUM(MemberOfAssemblyAssemblyDistrict69General45462[[#This Row],[Total Votes by Party]])</f>
        <v>0</v>
      </c>
    </row>
    <row r="4" spans="1:6" x14ac:dyDescent="0.2">
      <c r="A4" s="25" t="s">
        <v>180</v>
      </c>
      <c r="B4" s="20"/>
      <c r="C4" s="26">
        <f>MemberOfAssemblyAssemblyDistrict69General45462[[#This Row],[Part of New York County Vote Results]]</f>
        <v>0</v>
      </c>
      <c r="D4" s="22">
        <f>SUM(MemberOfAssemblyAssemblyDistrict69General45462[[#This Row],[Total Votes by Party]])</f>
        <v>0</v>
      </c>
    </row>
    <row r="5" spans="1:6" x14ac:dyDescent="0.2">
      <c r="A5" s="25" t="s">
        <v>312</v>
      </c>
      <c r="B5" s="20"/>
      <c r="C5" s="26">
        <f>MemberOfAssemblyAssemblyDistrict69General45462[[#This Row],[Part of New York County Vote Results]]</f>
        <v>0</v>
      </c>
      <c r="D5" s="22">
        <f>SUM(MemberOfAssemblyAssemblyDistrict69General45462[[#This Row],[Total Votes by Party]])</f>
        <v>0</v>
      </c>
    </row>
    <row r="6" spans="1:6" x14ac:dyDescent="0.2">
      <c r="A6" s="25" t="s">
        <v>181</v>
      </c>
      <c r="B6" s="20"/>
      <c r="C6" s="26">
        <f>MemberOfAssemblyAssemblyDistrict69General45462[[#This Row],[Part of New York County Vote Results]]</f>
        <v>0</v>
      </c>
      <c r="D6" s="22">
        <f>SUM(MemberOfAssemblyAssemblyDistrict69General45462[[#This Row],[Total Votes by Party]])</f>
        <v>0</v>
      </c>
    </row>
    <row r="7" spans="1:6" x14ac:dyDescent="0.2">
      <c r="A7" s="25" t="s">
        <v>182</v>
      </c>
      <c r="B7" s="20"/>
      <c r="C7" s="26">
        <f>MemberOfAssemblyAssemblyDistrict69General45462[[#This Row],[Part of New York County Vote Results]]</f>
        <v>0</v>
      </c>
      <c r="D7" s="22">
        <f>SUM(MemberOfAssemblyAssemblyDistrict69General45462[[#This Row],[Total Votes by Party]])</f>
        <v>0</v>
      </c>
    </row>
    <row r="8" spans="1:6" x14ac:dyDescent="0.2">
      <c r="A8" s="25" t="s">
        <v>183</v>
      </c>
      <c r="B8" s="20"/>
      <c r="C8" s="26">
        <f>MemberOfAssemblyAssemblyDistrict69General45462[[#This Row],[Part of New York County Vote Results]]</f>
        <v>0</v>
      </c>
      <c r="D8" s="22">
        <f>SUM(MemberOfAssemblyAssemblyDistrict69General45462[[#This Row],[Total Votes by Party]])</f>
        <v>0</v>
      </c>
    </row>
    <row r="9" spans="1:6" x14ac:dyDescent="0.2">
      <c r="A9" s="25" t="s">
        <v>313</v>
      </c>
      <c r="B9" s="20"/>
      <c r="C9" s="26">
        <f>MemberOfAssemblyAssemblyDistrict69General45462[[#This Row],[Part of New York County Vote Results]]</f>
        <v>0</v>
      </c>
      <c r="D9" s="22">
        <f>SUM(MemberOfAssemblyAssemblyDistrict69General45462[[#This Row],[Total Votes by Party]])</f>
        <v>0</v>
      </c>
    </row>
    <row r="10" spans="1:6" x14ac:dyDescent="0.2">
      <c r="A10" s="25" t="s">
        <v>184</v>
      </c>
      <c r="B10" s="20"/>
      <c r="C10" s="26">
        <f>MemberOfAssemblyAssemblyDistrict69General45462[[#This Row],[Part of New York County Vote Results]]</f>
        <v>0</v>
      </c>
      <c r="D10" s="22">
        <f>SUM(MemberOfAssemblyAssemblyDistrict69General45462[[#This Row],[Total Votes by Party]])</f>
        <v>0</v>
      </c>
    </row>
    <row r="11" spans="1:6" x14ac:dyDescent="0.2">
      <c r="A11" s="25" t="s">
        <v>185</v>
      </c>
      <c r="B11" s="20"/>
      <c r="C11" s="26">
        <f>MemberOfAssemblyAssemblyDistrict69General45462[[#This Row],[Part of New York County Vote Results]]</f>
        <v>0</v>
      </c>
      <c r="D11" s="22">
        <f>SUM(MemberOfAssemblyAssemblyDistrict69General45462[[#This Row],[Total Votes by Party]])</f>
        <v>0</v>
      </c>
    </row>
    <row r="12" spans="1:6" x14ac:dyDescent="0.2">
      <c r="A12" s="25" t="s">
        <v>186</v>
      </c>
      <c r="B12" s="20"/>
      <c r="C12" s="26">
        <f>MemberOfAssemblyAssemblyDistrict69General45462[[#This Row],[Part of New York County Vote Results]]</f>
        <v>0</v>
      </c>
      <c r="D12" s="22">
        <f>SUM(MemberOfAssemblyAssemblyDistrict69General45462[[#This Row],[Total Votes by Party]])</f>
        <v>0</v>
      </c>
    </row>
    <row r="13" spans="1:6" x14ac:dyDescent="0.2">
      <c r="A13" s="25" t="s">
        <v>187</v>
      </c>
      <c r="B13" s="20"/>
      <c r="C13" s="26">
        <f>MemberOfAssemblyAssemblyDistrict69General45462[[#This Row],[Part of New York County Vote Results]]</f>
        <v>0</v>
      </c>
      <c r="D13" s="22">
        <f>SUM(MemberOfAssemblyAssemblyDistrict69General45462[[#This Row],[Total Votes by Party]])</f>
        <v>0</v>
      </c>
    </row>
    <row r="14" spans="1:6" x14ac:dyDescent="0.2">
      <c r="A14" s="25" t="s">
        <v>188</v>
      </c>
      <c r="B14" s="20"/>
      <c r="C14" s="26">
        <f>MemberOfAssemblyAssemblyDistrict69General45462[[#This Row],[Part of New York County Vote Results]]</f>
        <v>0</v>
      </c>
      <c r="D14" s="22">
        <f>SUM(MemberOfAssemblyAssemblyDistrict69General45462[[#This Row],[Total Votes by Party]])</f>
        <v>0</v>
      </c>
    </row>
    <row r="15" spans="1:6" x14ac:dyDescent="0.2">
      <c r="A15" s="25" t="s">
        <v>189</v>
      </c>
      <c r="B15" s="20"/>
      <c r="C15" s="26">
        <f>MemberOfAssemblyAssemblyDistrict69General45462[[#This Row],[Part of New York County Vote Results]]</f>
        <v>0</v>
      </c>
      <c r="D15" s="22">
        <f>SUM(MemberOfAssemblyAssemblyDistrict69General45462[[#This Row],[Total Votes by Party]])</f>
        <v>0</v>
      </c>
    </row>
    <row r="16" spans="1:6" x14ac:dyDescent="0.2">
      <c r="A16" s="25" t="s">
        <v>190</v>
      </c>
      <c r="B16" s="20"/>
      <c r="C16" s="26">
        <f>MemberOfAssemblyAssemblyDistrict69General45462[[#This Row],[Part of New York County Vote Results]]</f>
        <v>0</v>
      </c>
      <c r="D16" s="22">
        <f>SUM(MemberOfAssemblyAssemblyDistrict69General45462[[#This Row],[Total Votes by Party]])</f>
        <v>0</v>
      </c>
    </row>
    <row r="17" spans="1:4" x14ac:dyDescent="0.2">
      <c r="A17" s="25" t="s">
        <v>191</v>
      </c>
      <c r="B17" s="20"/>
      <c r="C17" s="26">
        <f>MemberOfAssemblyAssemblyDistrict69General45462[[#This Row],[Part of New York County Vote Results]]</f>
        <v>0</v>
      </c>
      <c r="D17" s="22">
        <f>SUM(MemberOfAssemblyAssemblyDistrict69General45462[[#This Row],[Total Votes by Party]])</f>
        <v>0</v>
      </c>
    </row>
    <row r="18" spans="1:4" x14ac:dyDescent="0.2">
      <c r="A18" s="23" t="s">
        <v>0</v>
      </c>
      <c r="B18" s="20"/>
      <c r="C18" s="21">
        <f>MemberOfAssemblyAssemblyDistrict69General45462[[#This Row],[Part of New York County Vote Results]]</f>
        <v>0</v>
      </c>
      <c r="D18" s="24"/>
    </row>
    <row r="19" spans="1:4" x14ac:dyDescent="0.2">
      <c r="A19" s="23" t="s">
        <v>1</v>
      </c>
      <c r="B19" s="20"/>
      <c r="C19" s="21">
        <f>MemberOfAssemblyAssemblyDistrict69General45462[[#This Row],[Part of New York County Vote Results]]</f>
        <v>0</v>
      </c>
      <c r="D19" s="24"/>
    </row>
    <row r="20" spans="1:4" x14ac:dyDescent="0.2">
      <c r="A20" s="23" t="s">
        <v>6</v>
      </c>
      <c r="B20" s="20"/>
      <c r="C20" s="21">
        <f>MemberOfAssemblyAssemblyDistrict69General45462[[#This Row],[Part of New York County Vote Results]]</f>
        <v>0</v>
      </c>
      <c r="D20" s="24"/>
    </row>
    <row r="21" spans="1:4" x14ac:dyDescent="0.2">
      <c r="A21" s="11" t="s">
        <v>2</v>
      </c>
      <c r="B21" s="2">
        <f>SUM(MemberOfAssemblyAssemblyDistrict69General45462[Part of New York County Vote Results])</f>
        <v>0</v>
      </c>
      <c r="C21" s="8">
        <f>SUM(MemberOfAssemblyAssemblyDistrict69General45462[Total Votes by Party])</f>
        <v>0</v>
      </c>
      <c r="D21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418A-5ABD-4C4A-970A-DCA6756743F2}">
  <sheetPr>
    <tabColor theme="2" tint="-0.249977111117893"/>
    <pageSetUpPr fitToPage="1"/>
  </sheetPr>
  <dimension ref="A1:E42"/>
  <sheetViews>
    <sheetView topLeftCell="A19" zoomScaleNormal="100" workbookViewId="0">
      <selection activeCell="B41" sqref="B41"/>
    </sheetView>
  </sheetViews>
  <sheetFormatPr defaultRowHeight="12.75" x14ac:dyDescent="0.2"/>
  <cols>
    <col min="1" max="1" width="26.7109375" customWidth="1"/>
    <col min="2" max="4" width="20.5703125" customWidth="1"/>
    <col min="5" max="5" width="23.5703125" customWidth="1"/>
  </cols>
  <sheetData>
    <row r="1" spans="1:5" ht="51" customHeight="1" x14ac:dyDescent="0.2">
      <c r="A1" s="35" t="s">
        <v>23</v>
      </c>
      <c r="B1" s="35"/>
      <c r="C1" s="35"/>
      <c r="D1" s="35"/>
      <c r="E1" s="35"/>
    </row>
    <row r="2" spans="1:5" ht="25.5" x14ac:dyDescent="0.2">
      <c r="A2" s="4" t="s">
        <v>5</v>
      </c>
      <c r="B2" s="5" t="s">
        <v>9</v>
      </c>
      <c r="C2" s="6" t="s">
        <v>3</v>
      </c>
      <c r="D2" s="7" t="s">
        <v>4</v>
      </c>
    </row>
    <row r="3" spans="1:5" x14ac:dyDescent="0.2">
      <c r="A3" s="13" t="s">
        <v>80</v>
      </c>
      <c r="B3" s="2">
        <v>9425</v>
      </c>
      <c r="C3" s="27">
        <f>MemberOfAssemblyAssemblyDistrict70General47[[#This Row],[Part of New York County Vote Results]]</f>
        <v>9425</v>
      </c>
      <c r="D3" s="9">
        <f>SUM(MemberOfAssemblyAssemblyDistrict70General47[[#This Row],[Total Votes by Party]])</f>
        <v>9425</v>
      </c>
    </row>
    <row r="4" spans="1:5" x14ac:dyDescent="0.2">
      <c r="A4" s="13" t="s">
        <v>81</v>
      </c>
      <c r="B4" s="2">
        <v>5886</v>
      </c>
      <c r="C4" s="27">
        <f>MemberOfAssemblyAssemblyDistrict70General47[[#This Row],[Part of New York County Vote Results]]</f>
        <v>5886</v>
      </c>
      <c r="D4" s="9">
        <f>SUM(MemberOfAssemblyAssemblyDistrict70General47[[#This Row],[Total Votes by Party]])</f>
        <v>5886</v>
      </c>
    </row>
    <row r="5" spans="1:5" x14ac:dyDescent="0.2">
      <c r="A5" s="13" t="s">
        <v>82</v>
      </c>
      <c r="B5" s="2">
        <v>5065</v>
      </c>
      <c r="C5" s="27">
        <f>MemberOfAssemblyAssemblyDistrict70General47[[#This Row],[Part of New York County Vote Results]]</f>
        <v>5065</v>
      </c>
      <c r="D5" s="9">
        <f>SUM(MemberOfAssemblyAssemblyDistrict70General47[[#This Row],[Total Votes by Party]])</f>
        <v>5065</v>
      </c>
    </row>
    <row r="6" spans="1:5" x14ac:dyDescent="0.2">
      <c r="A6" s="13" t="s">
        <v>83</v>
      </c>
      <c r="B6" s="2">
        <v>9456</v>
      </c>
      <c r="C6" s="27">
        <f>MemberOfAssemblyAssemblyDistrict70General47[[#This Row],[Part of New York County Vote Results]]</f>
        <v>9456</v>
      </c>
      <c r="D6" s="9">
        <f>SUM(MemberOfAssemblyAssemblyDistrict70General47[[#This Row],[Total Votes by Party]])</f>
        <v>9456</v>
      </c>
    </row>
    <row r="7" spans="1:5" x14ac:dyDescent="0.2">
      <c r="A7" s="13" t="s">
        <v>84</v>
      </c>
      <c r="B7" s="2">
        <v>4348</v>
      </c>
      <c r="C7" s="27">
        <f>MemberOfAssemblyAssemblyDistrict70General47[[#This Row],[Part of New York County Vote Results]]</f>
        <v>4348</v>
      </c>
      <c r="D7" s="9">
        <f>SUM(MemberOfAssemblyAssemblyDistrict70General47[[#This Row],[Total Votes by Party]])</f>
        <v>4348</v>
      </c>
    </row>
    <row r="8" spans="1:5" x14ac:dyDescent="0.2">
      <c r="A8" s="13" t="s">
        <v>85</v>
      </c>
      <c r="B8" s="2">
        <v>5660</v>
      </c>
      <c r="C8" s="27">
        <f>MemberOfAssemblyAssemblyDistrict70General47[[#This Row],[Part of New York County Vote Results]]</f>
        <v>5660</v>
      </c>
      <c r="D8" s="9">
        <f>SUM(MemberOfAssemblyAssemblyDistrict70General47[[#This Row],[Total Votes by Party]])</f>
        <v>5660</v>
      </c>
    </row>
    <row r="9" spans="1:5" x14ac:dyDescent="0.2">
      <c r="A9" s="13" t="s">
        <v>86</v>
      </c>
      <c r="B9" s="2">
        <v>4789</v>
      </c>
      <c r="C9" s="27">
        <f>MemberOfAssemblyAssemblyDistrict70General47[[#This Row],[Part of New York County Vote Results]]</f>
        <v>4789</v>
      </c>
      <c r="D9" s="9">
        <f>SUM(MemberOfAssemblyAssemblyDistrict70General47[[#This Row],[Total Votes by Party]])</f>
        <v>4789</v>
      </c>
    </row>
    <row r="10" spans="1:5" x14ac:dyDescent="0.2">
      <c r="A10" s="13" t="s">
        <v>87</v>
      </c>
      <c r="B10" s="2">
        <v>4328</v>
      </c>
      <c r="C10" s="27">
        <f>MemberOfAssemblyAssemblyDistrict70General47[[#This Row],[Part of New York County Vote Results]]</f>
        <v>4328</v>
      </c>
      <c r="D10" s="9">
        <f>SUM(MemberOfAssemblyAssemblyDistrict70General47[[#This Row],[Total Votes by Party]])</f>
        <v>4328</v>
      </c>
    </row>
    <row r="11" spans="1:5" x14ac:dyDescent="0.2">
      <c r="A11" s="13" t="s">
        <v>88</v>
      </c>
      <c r="B11" s="31">
        <v>3968</v>
      </c>
      <c r="C11" s="27">
        <f>MemberOfAssemblyAssemblyDistrict70General47[[#This Row],[Part of New York County Vote Results]]</f>
        <v>3968</v>
      </c>
      <c r="D11" s="9">
        <f>SUM(MemberOfAssemblyAssemblyDistrict70General47[[#This Row],[Total Votes by Party]])</f>
        <v>3968</v>
      </c>
    </row>
    <row r="12" spans="1:5" x14ac:dyDescent="0.2">
      <c r="A12" s="13" t="s">
        <v>89</v>
      </c>
      <c r="B12" s="31">
        <v>5316</v>
      </c>
      <c r="C12" s="27">
        <f>MemberOfAssemblyAssemblyDistrict70General47[[#This Row],[Part of New York County Vote Results]]</f>
        <v>5316</v>
      </c>
      <c r="D12" s="9">
        <f>SUM(MemberOfAssemblyAssemblyDistrict70General47[[#This Row],[Total Votes by Party]])</f>
        <v>5316</v>
      </c>
    </row>
    <row r="13" spans="1:5" x14ac:dyDescent="0.2">
      <c r="A13" s="13" t="s">
        <v>300</v>
      </c>
      <c r="B13" s="31">
        <v>7533</v>
      </c>
      <c r="C13" s="27">
        <f>MemberOfAssemblyAssemblyDistrict70General47[[#This Row],[Part of New York County Vote Results]]</f>
        <v>7533</v>
      </c>
      <c r="D13" s="9">
        <f>SUM(MemberOfAssemblyAssemblyDistrict70General47[[#This Row],[Total Votes by Party]])</f>
        <v>7533</v>
      </c>
    </row>
    <row r="14" spans="1:5" x14ac:dyDescent="0.2">
      <c r="A14" s="13" t="s">
        <v>90</v>
      </c>
      <c r="B14" s="31">
        <v>6407</v>
      </c>
      <c r="C14" s="27">
        <f>MemberOfAssemblyAssemblyDistrict70General47[[#This Row],[Part of New York County Vote Results]]</f>
        <v>6407</v>
      </c>
      <c r="D14" s="9">
        <f>SUM(MemberOfAssemblyAssemblyDistrict70General47[[#This Row],[Total Votes by Party]])</f>
        <v>6407</v>
      </c>
    </row>
    <row r="15" spans="1:5" x14ac:dyDescent="0.2">
      <c r="A15" s="13" t="s">
        <v>91</v>
      </c>
      <c r="B15" s="31">
        <v>3732</v>
      </c>
      <c r="C15" s="27">
        <f>MemberOfAssemblyAssemblyDistrict70General47[[#This Row],[Part of New York County Vote Results]]</f>
        <v>3732</v>
      </c>
      <c r="D15" s="9">
        <f>SUM(MemberOfAssemblyAssemblyDistrict70General47[[#This Row],[Total Votes by Party]])</f>
        <v>3732</v>
      </c>
    </row>
    <row r="16" spans="1:5" x14ac:dyDescent="0.2">
      <c r="A16" s="13" t="s">
        <v>301</v>
      </c>
      <c r="B16" s="31">
        <v>2347</v>
      </c>
      <c r="C16" s="27">
        <f>MemberOfAssemblyAssemblyDistrict70General47[[#This Row],[Part of New York County Vote Results]]</f>
        <v>2347</v>
      </c>
      <c r="D16" s="9">
        <f>SUM(MemberOfAssemblyAssemblyDistrict70General47[[#This Row],[Total Votes by Party]])</f>
        <v>2347</v>
      </c>
    </row>
    <row r="17" spans="1:4" x14ac:dyDescent="0.2">
      <c r="A17" s="13" t="s">
        <v>92</v>
      </c>
      <c r="B17" s="31">
        <v>2849</v>
      </c>
      <c r="C17" s="27">
        <f>MemberOfAssemblyAssemblyDistrict70General47[[#This Row],[Part of New York County Vote Results]]</f>
        <v>2849</v>
      </c>
      <c r="D17" s="9">
        <f>SUM(MemberOfAssemblyAssemblyDistrict70General47[[#This Row],[Total Votes by Party]])</f>
        <v>2849</v>
      </c>
    </row>
    <row r="18" spans="1:4" x14ac:dyDescent="0.2">
      <c r="A18" s="13" t="s">
        <v>93</v>
      </c>
      <c r="B18" s="31">
        <v>3409</v>
      </c>
      <c r="C18" s="27">
        <f>MemberOfAssemblyAssemblyDistrict70General47[[#This Row],[Part of New York County Vote Results]]</f>
        <v>3409</v>
      </c>
      <c r="D18" s="9">
        <f>SUM(MemberOfAssemblyAssemblyDistrict70General47[[#This Row],[Total Votes by Party]])</f>
        <v>3409</v>
      </c>
    </row>
    <row r="19" spans="1:4" x14ac:dyDescent="0.2">
      <c r="A19" s="13" t="s">
        <v>94</v>
      </c>
      <c r="B19" s="31">
        <v>2006</v>
      </c>
      <c r="C19" s="27">
        <f>MemberOfAssemblyAssemblyDistrict70General47[[#This Row],[Part of New York County Vote Results]]</f>
        <v>2006</v>
      </c>
      <c r="D19" s="9">
        <f>SUM(MemberOfAssemblyAssemblyDistrict70General47[[#This Row],[Total Votes by Party]])</f>
        <v>2006</v>
      </c>
    </row>
    <row r="20" spans="1:4" x14ac:dyDescent="0.2">
      <c r="A20" s="13" t="s">
        <v>95</v>
      </c>
      <c r="B20" s="31">
        <v>3631</v>
      </c>
      <c r="C20" s="27">
        <f>MemberOfAssemblyAssemblyDistrict70General47[[#This Row],[Part of New York County Vote Results]]</f>
        <v>3631</v>
      </c>
      <c r="D20" s="9">
        <f>SUM(MemberOfAssemblyAssemblyDistrict70General47[[#This Row],[Total Votes by Party]])</f>
        <v>3631</v>
      </c>
    </row>
    <row r="21" spans="1:4" x14ac:dyDescent="0.2">
      <c r="A21" s="13" t="s">
        <v>96</v>
      </c>
      <c r="B21" s="31">
        <v>2959</v>
      </c>
      <c r="C21" s="27">
        <f>MemberOfAssemblyAssemblyDistrict70General47[[#This Row],[Part of New York County Vote Results]]</f>
        <v>2959</v>
      </c>
      <c r="D21" s="9">
        <f>SUM(MemberOfAssemblyAssemblyDistrict70General47[[#This Row],[Total Votes by Party]])</f>
        <v>2959</v>
      </c>
    </row>
    <row r="22" spans="1:4" x14ac:dyDescent="0.2">
      <c r="A22" s="13" t="s">
        <v>97</v>
      </c>
      <c r="B22" s="31">
        <v>1892</v>
      </c>
      <c r="C22" s="27">
        <f>MemberOfAssemblyAssemblyDistrict70General47[[#This Row],[Part of New York County Vote Results]]</f>
        <v>1892</v>
      </c>
      <c r="D22" s="9">
        <f>SUM(MemberOfAssemblyAssemblyDistrict70General47[[#This Row],[Total Votes by Party]])</f>
        <v>1892</v>
      </c>
    </row>
    <row r="23" spans="1:4" x14ac:dyDescent="0.2">
      <c r="A23" s="13" t="s">
        <v>98</v>
      </c>
      <c r="B23" s="31">
        <v>3254</v>
      </c>
      <c r="C23" s="27">
        <f>MemberOfAssemblyAssemblyDistrict70General47[[#This Row],[Part of New York County Vote Results]]</f>
        <v>3254</v>
      </c>
      <c r="D23" s="9">
        <f>SUM(MemberOfAssemblyAssemblyDistrict70General47[[#This Row],[Total Votes by Party]])</f>
        <v>3254</v>
      </c>
    </row>
    <row r="24" spans="1:4" x14ac:dyDescent="0.2">
      <c r="A24" s="13" t="s">
        <v>99</v>
      </c>
      <c r="B24" s="31">
        <v>2067</v>
      </c>
      <c r="C24" s="27">
        <f>MemberOfAssemblyAssemblyDistrict70General47[[#This Row],[Part of New York County Vote Results]]</f>
        <v>2067</v>
      </c>
      <c r="D24" s="9">
        <f>SUM(MemberOfAssemblyAssemblyDistrict70General47[[#This Row],[Total Votes by Party]])</f>
        <v>2067</v>
      </c>
    </row>
    <row r="25" spans="1:4" x14ac:dyDescent="0.2">
      <c r="A25" s="13" t="s">
        <v>302</v>
      </c>
      <c r="B25" s="31">
        <v>1682</v>
      </c>
      <c r="C25" s="27">
        <f>MemberOfAssemblyAssemblyDistrict70General47[[#This Row],[Part of New York County Vote Results]]</f>
        <v>1682</v>
      </c>
      <c r="D25" s="9">
        <f>SUM(MemberOfAssemblyAssemblyDistrict70General47[[#This Row],[Total Votes by Party]])</f>
        <v>1682</v>
      </c>
    </row>
    <row r="26" spans="1:4" x14ac:dyDescent="0.2">
      <c r="A26" s="13" t="s">
        <v>303</v>
      </c>
      <c r="B26" s="2">
        <v>1832</v>
      </c>
      <c r="C26" s="27">
        <f>MemberOfAssemblyAssemblyDistrict70General47[[#This Row],[Part of New York County Vote Results]]</f>
        <v>1832</v>
      </c>
      <c r="D26" s="9">
        <f>SUM(MemberOfAssemblyAssemblyDistrict70General47[[#This Row],[Total Votes by Party]])</f>
        <v>1832</v>
      </c>
    </row>
    <row r="27" spans="1:4" x14ac:dyDescent="0.2">
      <c r="A27" s="13" t="s">
        <v>100</v>
      </c>
      <c r="B27" s="2">
        <v>1633</v>
      </c>
      <c r="C27" s="27">
        <f>MemberOfAssemblyAssemblyDistrict70General47[[#This Row],[Part of New York County Vote Results]]</f>
        <v>1633</v>
      </c>
      <c r="D27" s="9">
        <f>SUM(MemberOfAssemblyAssemblyDistrict70General47[[#This Row],[Total Votes by Party]])</f>
        <v>1633</v>
      </c>
    </row>
    <row r="28" spans="1:4" x14ac:dyDescent="0.2">
      <c r="A28" s="13" t="s">
        <v>101</v>
      </c>
      <c r="B28" s="2">
        <v>2366</v>
      </c>
      <c r="C28" s="27">
        <f>MemberOfAssemblyAssemblyDistrict70General47[[#This Row],[Part of New York County Vote Results]]</f>
        <v>2366</v>
      </c>
      <c r="D28" s="9">
        <f>SUM(MemberOfAssemblyAssemblyDistrict70General47[[#This Row],[Total Votes by Party]])</f>
        <v>2366</v>
      </c>
    </row>
    <row r="29" spans="1:4" x14ac:dyDescent="0.2">
      <c r="A29" s="13" t="s">
        <v>102</v>
      </c>
      <c r="B29" s="2">
        <v>1864</v>
      </c>
      <c r="C29" s="27">
        <f>MemberOfAssemblyAssemblyDistrict70General47[[#This Row],[Part of New York County Vote Results]]</f>
        <v>1864</v>
      </c>
      <c r="D29" s="9">
        <f>SUM(MemberOfAssemblyAssemblyDistrict70General47[[#This Row],[Total Votes by Party]])</f>
        <v>1864</v>
      </c>
    </row>
    <row r="30" spans="1:4" x14ac:dyDescent="0.2">
      <c r="A30" s="13" t="s">
        <v>304</v>
      </c>
      <c r="B30" s="2">
        <v>1562</v>
      </c>
      <c r="C30" s="27">
        <f>MemberOfAssemblyAssemblyDistrict70General47[[#This Row],[Part of New York County Vote Results]]</f>
        <v>1562</v>
      </c>
      <c r="D30" s="9">
        <f>SUM(MemberOfAssemblyAssemblyDistrict70General47[[#This Row],[Total Votes by Party]])</f>
        <v>1562</v>
      </c>
    </row>
    <row r="31" spans="1:4" x14ac:dyDescent="0.2">
      <c r="A31" s="13" t="s">
        <v>103</v>
      </c>
      <c r="B31" s="2">
        <v>1096</v>
      </c>
      <c r="C31" s="27">
        <f>MemberOfAssemblyAssemblyDistrict70General47[[#This Row],[Part of New York County Vote Results]]</f>
        <v>1096</v>
      </c>
      <c r="D31" s="9">
        <f>SUM(MemberOfAssemblyAssemblyDistrict70General47[[#This Row],[Total Votes by Party]])</f>
        <v>1096</v>
      </c>
    </row>
    <row r="32" spans="1:4" x14ac:dyDescent="0.2">
      <c r="A32" s="13" t="s">
        <v>104</v>
      </c>
      <c r="B32" s="2">
        <v>2746</v>
      </c>
      <c r="C32" s="27">
        <f>MemberOfAssemblyAssemblyDistrict70General47[[#This Row],[Part of New York County Vote Results]]</f>
        <v>2746</v>
      </c>
      <c r="D32" s="9">
        <f>SUM(MemberOfAssemblyAssemblyDistrict70General47[[#This Row],[Total Votes by Party]])</f>
        <v>2746</v>
      </c>
    </row>
    <row r="33" spans="1:4" x14ac:dyDescent="0.2">
      <c r="A33" s="13" t="s">
        <v>105</v>
      </c>
      <c r="B33" s="2">
        <v>1175</v>
      </c>
      <c r="C33" s="27">
        <f>MemberOfAssemblyAssemblyDistrict70General47[[#This Row],[Part of New York County Vote Results]]</f>
        <v>1175</v>
      </c>
      <c r="D33" s="9">
        <f>SUM(MemberOfAssemblyAssemblyDistrict70General47[[#This Row],[Total Votes by Party]])</f>
        <v>1175</v>
      </c>
    </row>
    <row r="34" spans="1:4" x14ac:dyDescent="0.2">
      <c r="A34" s="13" t="s">
        <v>106</v>
      </c>
      <c r="B34" s="2">
        <v>1767</v>
      </c>
      <c r="C34" s="27">
        <f>MemberOfAssemblyAssemblyDistrict70General47[[#This Row],[Part of New York County Vote Results]]</f>
        <v>1767</v>
      </c>
      <c r="D34" s="9">
        <f>SUM(MemberOfAssemblyAssemblyDistrict70General47[[#This Row],[Total Votes by Party]])</f>
        <v>1767</v>
      </c>
    </row>
    <row r="35" spans="1:4" x14ac:dyDescent="0.2">
      <c r="A35" s="13" t="s">
        <v>107</v>
      </c>
      <c r="B35" s="2">
        <v>1735</v>
      </c>
      <c r="C35" s="27">
        <f>MemberOfAssemblyAssemblyDistrict70General47[[#This Row],[Part of New York County Vote Results]]</f>
        <v>1735</v>
      </c>
      <c r="D35" s="9">
        <f>SUM(MemberOfAssemblyAssemblyDistrict70General47[[#This Row],[Total Votes by Party]])</f>
        <v>1735</v>
      </c>
    </row>
    <row r="36" spans="1:4" x14ac:dyDescent="0.2">
      <c r="A36" s="13" t="s">
        <v>108</v>
      </c>
      <c r="B36" s="2">
        <v>1546</v>
      </c>
      <c r="C36" s="27">
        <f>MemberOfAssemblyAssemblyDistrict70General47[[#This Row],[Part of New York County Vote Results]]</f>
        <v>1546</v>
      </c>
      <c r="D36" s="9">
        <f>SUM(MemberOfAssemblyAssemblyDistrict70General47[[#This Row],[Total Votes by Party]])</f>
        <v>1546</v>
      </c>
    </row>
    <row r="37" spans="1:4" x14ac:dyDescent="0.2">
      <c r="A37" s="13" t="s">
        <v>305</v>
      </c>
      <c r="B37" s="2">
        <v>3029</v>
      </c>
      <c r="C37" s="27">
        <f>MemberOfAssemblyAssemblyDistrict70General47[[#This Row],[Part of New York County Vote Results]]</f>
        <v>3029</v>
      </c>
      <c r="D37" s="9">
        <f>SUM(MemberOfAssemblyAssemblyDistrict70General47[[#This Row],[Total Votes by Party]])</f>
        <v>3029</v>
      </c>
    </row>
    <row r="38" spans="1:4" x14ac:dyDescent="0.2">
      <c r="A38" s="13" t="s">
        <v>109</v>
      </c>
      <c r="B38" s="2">
        <v>1076</v>
      </c>
      <c r="C38" s="27">
        <f>MemberOfAssemblyAssemblyDistrict70General47[[#This Row],[Part of New York County Vote Results]]</f>
        <v>1076</v>
      </c>
      <c r="D38" s="9">
        <f>SUM(MemberOfAssemblyAssemblyDistrict70General47[[#This Row],[Total Votes by Party]])</f>
        <v>1076</v>
      </c>
    </row>
    <row r="39" spans="1:4" x14ac:dyDescent="0.2">
      <c r="A39" s="3" t="s">
        <v>0</v>
      </c>
      <c r="B39" s="2">
        <v>163661</v>
      </c>
      <c r="C39" s="8">
        <f>MemberOfAssemblyAssemblyDistrict70General47[[#This Row],[Part of New York County Vote Results]]</f>
        <v>163661</v>
      </c>
      <c r="D39" s="10"/>
    </row>
    <row r="40" spans="1:4" x14ac:dyDescent="0.2">
      <c r="A40" s="3" t="s">
        <v>1</v>
      </c>
      <c r="B40" s="2">
        <v>0</v>
      </c>
      <c r="C40" s="8">
        <f>MemberOfAssemblyAssemblyDistrict70General47[[#This Row],[Part of New York County Vote Results]]</f>
        <v>0</v>
      </c>
      <c r="D40" s="10"/>
    </row>
    <row r="41" spans="1:4" x14ac:dyDescent="0.2">
      <c r="A41" s="3" t="s">
        <v>6</v>
      </c>
      <c r="B41" s="2">
        <v>331</v>
      </c>
      <c r="C41" s="8">
        <f>MemberOfAssemblyAssemblyDistrict70General47[[#This Row],[Part of New York County Vote Results]]</f>
        <v>331</v>
      </c>
      <c r="D41" s="10"/>
    </row>
    <row r="42" spans="1:4" x14ac:dyDescent="0.2">
      <c r="A42" s="11" t="s">
        <v>2</v>
      </c>
      <c r="B42" s="2">
        <f>SUM(MemberOfAssemblyAssemblyDistrict70General47[Part of New York County Vote Results])</f>
        <v>289428</v>
      </c>
      <c r="C42" s="8">
        <f>SUM(MemberOfAssemblyAssemblyDistrict70General47[Total Votes by Party])</f>
        <v>289428</v>
      </c>
      <c r="D42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A8CA-78FD-4B29-AD6F-8A754A92AF50}">
  <sheetPr>
    <tabColor theme="2" tint="-0.249977111117893"/>
    <pageSetUpPr fitToPage="1"/>
  </sheetPr>
  <dimension ref="A1:E30"/>
  <sheetViews>
    <sheetView topLeftCell="A2" zoomScaleNormal="100" workbookViewId="0">
      <selection activeCell="A20" sqref="A20"/>
    </sheetView>
  </sheetViews>
  <sheetFormatPr defaultRowHeight="12.75" x14ac:dyDescent="0.2"/>
  <cols>
    <col min="1" max="1" width="25.5703125" customWidth="1"/>
    <col min="2" max="4" width="20.5703125" customWidth="1"/>
    <col min="5" max="5" width="39.140625" customWidth="1"/>
  </cols>
  <sheetData>
    <row r="1" spans="1:5" ht="51" customHeight="1" x14ac:dyDescent="0.2">
      <c r="A1" s="35" t="s">
        <v>306</v>
      </c>
      <c r="B1" s="35"/>
      <c r="C1" s="35"/>
      <c r="D1" s="35"/>
      <c r="E1" s="35"/>
    </row>
    <row r="2" spans="1:5" ht="25.5" x14ac:dyDescent="0.2">
      <c r="A2" s="4" t="s">
        <v>5</v>
      </c>
      <c r="B2" s="5" t="s">
        <v>9</v>
      </c>
      <c r="C2" s="6" t="s">
        <v>3</v>
      </c>
      <c r="D2" s="7" t="s">
        <v>4</v>
      </c>
    </row>
    <row r="3" spans="1:5" x14ac:dyDescent="0.2">
      <c r="A3" s="13" t="s">
        <v>192</v>
      </c>
      <c r="B3" s="2"/>
      <c r="C3" s="27">
        <f>MemberOfAssemblyAssemblyDistrict70General473[[#This Row],[Part of New York County Vote Results]]</f>
        <v>0</v>
      </c>
      <c r="D3" s="9">
        <f>SUM(MemberOfAssemblyAssemblyDistrict70General473[[#This Row],[Total Votes by Party]])</f>
        <v>0</v>
      </c>
    </row>
    <row r="4" spans="1:5" x14ac:dyDescent="0.2">
      <c r="A4" s="13" t="s">
        <v>193</v>
      </c>
      <c r="B4" s="2"/>
      <c r="C4" s="27">
        <f>MemberOfAssemblyAssemblyDistrict70General473[[#This Row],[Part of New York County Vote Results]]</f>
        <v>0</v>
      </c>
      <c r="D4" s="9">
        <f>SUM(MemberOfAssemblyAssemblyDistrict70General473[[#This Row],[Total Votes by Party]])</f>
        <v>0</v>
      </c>
    </row>
    <row r="5" spans="1:5" x14ac:dyDescent="0.2">
      <c r="A5" s="13" t="s">
        <v>194</v>
      </c>
      <c r="B5" s="2"/>
      <c r="C5" s="27">
        <f>MemberOfAssemblyAssemblyDistrict70General473[[#This Row],[Part of New York County Vote Results]]</f>
        <v>0</v>
      </c>
      <c r="D5" s="9">
        <f>SUM(MemberOfAssemblyAssemblyDistrict70General473[[#This Row],[Total Votes by Party]])</f>
        <v>0</v>
      </c>
    </row>
    <row r="6" spans="1:5" x14ac:dyDescent="0.2">
      <c r="A6" s="13" t="s">
        <v>307</v>
      </c>
      <c r="B6" s="2"/>
      <c r="C6" s="27">
        <f>MemberOfAssemblyAssemblyDistrict70General473[[#This Row],[Part of New York County Vote Results]]</f>
        <v>0</v>
      </c>
      <c r="D6" s="9">
        <f>SUM(MemberOfAssemblyAssemblyDistrict70General473[[#This Row],[Total Votes by Party]])</f>
        <v>0</v>
      </c>
    </row>
    <row r="7" spans="1:5" x14ac:dyDescent="0.2">
      <c r="A7" s="13" t="s">
        <v>195</v>
      </c>
      <c r="B7" s="2"/>
      <c r="C7" s="27">
        <f>MemberOfAssemblyAssemblyDistrict70General473[[#This Row],[Part of New York County Vote Results]]</f>
        <v>0</v>
      </c>
      <c r="D7" s="9">
        <f>SUM(MemberOfAssemblyAssemblyDistrict70General473[[#This Row],[Total Votes by Party]])</f>
        <v>0</v>
      </c>
    </row>
    <row r="8" spans="1:5" x14ac:dyDescent="0.2">
      <c r="A8" s="13" t="s">
        <v>196</v>
      </c>
      <c r="B8" s="2"/>
      <c r="C8" s="27">
        <f>MemberOfAssemblyAssemblyDistrict70General473[[#This Row],[Part of New York County Vote Results]]</f>
        <v>0</v>
      </c>
      <c r="D8" s="9">
        <f>SUM(MemberOfAssemblyAssemblyDistrict70General473[[#This Row],[Total Votes by Party]])</f>
        <v>0</v>
      </c>
    </row>
    <row r="9" spans="1:5" x14ac:dyDescent="0.2">
      <c r="A9" s="13" t="s">
        <v>197</v>
      </c>
      <c r="B9" s="2"/>
      <c r="C9" s="27">
        <f>MemberOfAssemblyAssemblyDistrict70General473[[#This Row],[Part of New York County Vote Results]]</f>
        <v>0</v>
      </c>
      <c r="D9" s="9">
        <f>SUM(MemberOfAssemblyAssemblyDistrict70General473[[#This Row],[Total Votes by Party]])</f>
        <v>0</v>
      </c>
    </row>
    <row r="10" spans="1:5" x14ac:dyDescent="0.2">
      <c r="A10" s="13" t="s">
        <v>198</v>
      </c>
      <c r="B10" s="2"/>
      <c r="C10" s="27">
        <f>MemberOfAssemblyAssemblyDistrict70General473[[#This Row],[Part of New York County Vote Results]]</f>
        <v>0</v>
      </c>
      <c r="D10" s="9">
        <f>SUM(MemberOfAssemblyAssemblyDistrict70General473[[#This Row],[Total Votes by Party]])</f>
        <v>0</v>
      </c>
    </row>
    <row r="11" spans="1:5" x14ac:dyDescent="0.2">
      <c r="A11" s="13" t="s">
        <v>199</v>
      </c>
      <c r="B11" s="2"/>
      <c r="C11" s="27">
        <f>MemberOfAssemblyAssemblyDistrict70General473[[#This Row],[Part of New York County Vote Results]]</f>
        <v>0</v>
      </c>
      <c r="D11" s="9">
        <f>SUM(MemberOfAssemblyAssemblyDistrict70General473[[#This Row],[Total Votes by Party]])</f>
        <v>0</v>
      </c>
    </row>
    <row r="12" spans="1:5" x14ac:dyDescent="0.2">
      <c r="A12" s="13" t="s">
        <v>200</v>
      </c>
      <c r="B12" s="2"/>
      <c r="C12" s="27">
        <f>MemberOfAssemblyAssemblyDistrict70General473[[#This Row],[Part of New York County Vote Results]]</f>
        <v>0</v>
      </c>
      <c r="D12" s="9">
        <f>SUM(MemberOfAssemblyAssemblyDistrict70General473[[#This Row],[Total Votes by Party]])</f>
        <v>0</v>
      </c>
    </row>
    <row r="13" spans="1:5" x14ac:dyDescent="0.2">
      <c r="A13" s="13" t="s">
        <v>201</v>
      </c>
      <c r="B13" s="2"/>
      <c r="C13" s="27">
        <f>MemberOfAssemblyAssemblyDistrict70General473[[#This Row],[Part of New York County Vote Results]]</f>
        <v>0</v>
      </c>
      <c r="D13" s="9">
        <f>SUM(MemberOfAssemblyAssemblyDistrict70General473[[#This Row],[Total Votes by Party]])</f>
        <v>0</v>
      </c>
    </row>
    <row r="14" spans="1:5" x14ac:dyDescent="0.2">
      <c r="A14" s="13" t="s">
        <v>202</v>
      </c>
      <c r="B14" s="2"/>
      <c r="C14" s="27">
        <f>MemberOfAssemblyAssemblyDistrict70General473[[#This Row],[Part of New York County Vote Results]]</f>
        <v>0</v>
      </c>
      <c r="D14" s="9">
        <f>SUM(MemberOfAssemblyAssemblyDistrict70General473[[#This Row],[Total Votes by Party]])</f>
        <v>0</v>
      </c>
    </row>
    <row r="15" spans="1:5" x14ac:dyDescent="0.2">
      <c r="A15" s="13" t="s">
        <v>203</v>
      </c>
      <c r="B15" s="2"/>
      <c r="C15" s="27">
        <f>MemberOfAssemblyAssemblyDistrict70General473[[#This Row],[Part of New York County Vote Results]]</f>
        <v>0</v>
      </c>
      <c r="D15" s="9">
        <f>SUM(MemberOfAssemblyAssemblyDistrict70General473[[#This Row],[Total Votes by Party]])</f>
        <v>0</v>
      </c>
    </row>
    <row r="16" spans="1:5" x14ac:dyDescent="0.2">
      <c r="A16" s="13" t="s">
        <v>204</v>
      </c>
      <c r="B16" s="2"/>
      <c r="C16" s="27">
        <f>MemberOfAssemblyAssemblyDistrict70General473[[#This Row],[Part of New York County Vote Results]]</f>
        <v>0</v>
      </c>
      <c r="D16" s="9">
        <f>SUM(MemberOfAssemblyAssemblyDistrict70General473[[#This Row],[Total Votes by Party]])</f>
        <v>0</v>
      </c>
    </row>
    <row r="17" spans="1:4" x14ac:dyDescent="0.2">
      <c r="A17" s="13" t="s">
        <v>308</v>
      </c>
      <c r="B17" s="2"/>
      <c r="C17" s="27">
        <f>MemberOfAssemblyAssemblyDistrict70General473[[#This Row],[Part of New York County Vote Results]]</f>
        <v>0</v>
      </c>
      <c r="D17" s="9">
        <f>SUM(MemberOfAssemblyAssemblyDistrict70General473[[#This Row],[Total Votes by Party]])</f>
        <v>0</v>
      </c>
    </row>
    <row r="18" spans="1:4" x14ac:dyDescent="0.2">
      <c r="A18" s="13" t="s">
        <v>309</v>
      </c>
      <c r="B18" s="2"/>
      <c r="C18" s="27">
        <f>MemberOfAssemblyAssemblyDistrict70General473[[#This Row],[Part of New York County Vote Results]]</f>
        <v>0</v>
      </c>
      <c r="D18" s="9">
        <f>SUM(MemberOfAssemblyAssemblyDistrict70General473[[#This Row],[Total Votes by Party]])</f>
        <v>0</v>
      </c>
    </row>
    <row r="19" spans="1:4" x14ac:dyDescent="0.2">
      <c r="A19" s="13" t="s">
        <v>205</v>
      </c>
      <c r="B19" s="2"/>
      <c r="C19" s="27">
        <f>MemberOfAssemblyAssemblyDistrict70General473[[#This Row],[Part of New York County Vote Results]]</f>
        <v>0</v>
      </c>
      <c r="D19" s="9">
        <f>SUM(MemberOfAssemblyAssemblyDistrict70General473[[#This Row],[Total Votes by Party]])</f>
        <v>0</v>
      </c>
    </row>
    <row r="20" spans="1:4" x14ac:dyDescent="0.2">
      <c r="A20" s="13" t="s">
        <v>206</v>
      </c>
      <c r="B20" s="2"/>
      <c r="C20" s="27">
        <f>MemberOfAssemblyAssemblyDistrict70General473[[#This Row],[Part of New York County Vote Results]]</f>
        <v>0</v>
      </c>
      <c r="D20" s="9">
        <f>SUM(MemberOfAssemblyAssemblyDistrict70General473[[#This Row],[Total Votes by Party]])</f>
        <v>0</v>
      </c>
    </row>
    <row r="21" spans="1:4" x14ac:dyDescent="0.2">
      <c r="A21" s="13" t="s">
        <v>207</v>
      </c>
      <c r="B21" s="2"/>
      <c r="C21" s="27">
        <f>MemberOfAssemblyAssemblyDistrict70General473[[#This Row],[Part of New York County Vote Results]]</f>
        <v>0</v>
      </c>
      <c r="D21" s="9">
        <f>SUM(MemberOfAssemblyAssemblyDistrict70General473[[#This Row],[Total Votes by Party]])</f>
        <v>0</v>
      </c>
    </row>
    <row r="22" spans="1:4" x14ac:dyDescent="0.2">
      <c r="A22" s="13" t="s">
        <v>208</v>
      </c>
      <c r="B22" s="2"/>
      <c r="C22" s="27">
        <f>MemberOfAssemblyAssemblyDistrict70General473[[#This Row],[Part of New York County Vote Results]]</f>
        <v>0</v>
      </c>
      <c r="D22" s="9">
        <f>SUM(MemberOfAssemblyAssemblyDistrict70General473[[#This Row],[Total Votes by Party]])</f>
        <v>0</v>
      </c>
    </row>
    <row r="23" spans="1:4" x14ac:dyDescent="0.2">
      <c r="A23" s="13" t="s">
        <v>209</v>
      </c>
      <c r="B23" s="2"/>
      <c r="C23" s="27">
        <f>MemberOfAssemblyAssemblyDistrict70General473[[#This Row],[Part of New York County Vote Results]]</f>
        <v>0</v>
      </c>
      <c r="D23" s="9">
        <f>SUM(MemberOfAssemblyAssemblyDistrict70General473[[#This Row],[Total Votes by Party]])</f>
        <v>0</v>
      </c>
    </row>
    <row r="24" spans="1:4" x14ac:dyDescent="0.2">
      <c r="A24" s="13" t="s">
        <v>210</v>
      </c>
      <c r="B24" s="2"/>
      <c r="C24" s="27">
        <f>MemberOfAssemblyAssemblyDistrict70General473[[#This Row],[Part of New York County Vote Results]]</f>
        <v>0</v>
      </c>
      <c r="D24" s="9">
        <f>SUM(MemberOfAssemblyAssemblyDistrict70General473[[#This Row],[Total Votes by Party]])</f>
        <v>0</v>
      </c>
    </row>
    <row r="25" spans="1:4" x14ac:dyDescent="0.2">
      <c r="A25" s="13" t="s">
        <v>211</v>
      </c>
      <c r="B25" s="2"/>
      <c r="C25" s="27">
        <f>MemberOfAssemblyAssemblyDistrict70General473[[#This Row],[Part of New York County Vote Results]]</f>
        <v>0</v>
      </c>
      <c r="D25" s="9">
        <f>SUM(MemberOfAssemblyAssemblyDistrict70General473[[#This Row],[Total Votes by Party]])</f>
        <v>0</v>
      </c>
    </row>
    <row r="26" spans="1:4" x14ac:dyDescent="0.2">
      <c r="A26" s="13" t="s">
        <v>212</v>
      </c>
      <c r="B26" s="2"/>
      <c r="C26" s="27">
        <f>MemberOfAssemblyAssemblyDistrict70General473[[#This Row],[Part of New York County Vote Results]]</f>
        <v>0</v>
      </c>
      <c r="D26" s="9">
        <f>SUM(MemberOfAssemblyAssemblyDistrict70General473[[#This Row],[Total Votes by Party]])</f>
        <v>0</v>
      </c>
    </row>
    <row r="27" spans="1:4" x14ac:dyDescent="0.2">
      <c r="A27" s="3" t="s">
        <v>0</v>
      </c>
      <c r="B27" s="2"/>
      <c r="C27" s="8">
        <f>MemberOfAssemblyAssemblyDistrict70General473[[#This Row],[Part of New York County Vote Results]]</f>
        <v>0</v>
      </c>
      <c r="D27" s="10"/>
    </row>
    <row r="28" spans="1:4" x14ac:dyDescent="0.2">
      <c r="A28" s="3" t="s">
        <v>1</v>
      </c>
      <c r="B28" s="2"/>
      <c r="C28" s="8">
        <f>MemberOfAssemblyAssemblyDistrict70General473[[#This Row],[Part of New York County Vote Results]]</f>
        <v>0</v>
      </c>
      <c r="D28" s="10"/>
    </row>
    <row r="29" spans="1:4" x14ac:dyDescent="0.2">
      <c r="A29" s="3" t="s">
        <v>6</v>
      </c>
      <c r="B29" s="2"/>
      <c r="C29" s="8">
        <f>MemberOfAssemblyAssemblyDistrict70General473[[#This Row],[Part of New York County Vote Results]]</f>
        <v>0</v>
      </c>
      <c r="D29" s="10"/>
    </row>
    <row r="30" spans="1:4" x14ac:dyDescent="0.2">
      <c r="A30" s="11" t="s">
        <v>2</v>
      </c>
      <c r="B30" s="2">
        <f>SUM(MemberOfAssemblyAssemblyDistrict70General473[Part of New York County Vote Results])</f>
        <v>0</v>
      </c>
      <c r="C30" s="8">
        <f>SUM(MemberOfAssemblyAssemblyDistrict70General473[Total Votes by Party])</f>
        <v>0</v>
      </c>
      <c r="D30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E289-C8C0-4F64-85A3-F60A1413391A}">
  <sheetPr>
    <tabColor theme="2" tint="-0.249977111117893"/>
    <pageSetUpPr fitToPage="1"/>
  </sheetPr>
  <dimension ref="A1:E28"/>
  <sheetViews>
    <sheetView zoomScaleNormal="100" workbookViewId="0">
      <selection activeCell="B26" sqref="B26"/>
    </sheetView>
  </sheetViews>
  <sheetFormatPr defaultRowHeight="12.75" x14ac:dyDescent="0.2"/>
  <cols>
    <col min="1" max="1" width="30.5703125" style="14" customWidth="1"/>
    <col min="2" max="4" width="20.5703125" style="14" customWidth="1"/>
    <col min="5" max="5" width="23.5703125" style="14" customWidth="1"/>
    <col min="6" max="16384" width="9.140625" style="14"/>
  </cols>
  <sheetData>
    <row r="1" spans="1:5" ht="51" customHeight="1" x14ac:dyDescent="0.2">
      <c r="A1" s="34" t="s">
        <v>24</v>
      </c>
      <c r="B1" s="34"/>
      <c r="C1" s="34"/>
      <c r="D1" s="34"/>
      <c r="E1" s="34"/>
    </row>
    <row r="2" spans="1:5" ht="25.5" x14ac:dyDescent="0.2">
      <c r="A2" s="15" t="s">
        <v>5</v>
      </c>
      <c r="B2" s="16" t="s">
        <v>9</v>
      </c>
      <c r="C2" s="17" t="s">
        <v>3</v>
      </c>
      <c r="D2" s="18" t="s">
        <v>4</v>
      </c>
    </row>
    <row r="3" spans="1:5" x14ac:dyDescent="0.2">
      <c r="A3" s="25" t="s">
        <v>110</v>
      </c>
      <c r="B3" s="20">
        <v>7699</v>
      </c>
      <c r="C3" s="26">
        <f>MemberOfAssemblyAssemblyDistrict71General49[[#This Row],[Part of New York County Vote Results]]</f>
        <v>7699</v>
      </c>
      <c r="D3" s="22">
        <f>SUM(MemberOfAssemblyAssemblyDistrict71General49[[#This Row],[Total Votes by Party]])</f>
        <v>7699</v>
      </c>
    </row>
    <row r="4" spans="1:5" x14ac:dyDescent="0.2">
      <c r="A4" s="25" t="s">
        <v>111</v>
      </c>
      <c r="B4" s="20">
        <v>7854</v>
      </c>
      <c r="C4" s="26">
        <f>MemberOfAssemblyAssemblyDistrict71General49[[#This Row],[Part of New York County Vote Results]]</f>
        <v>7854</v>
      </c>
      <c r="D4" s="22">
        <f>SUM(MemberOfAssemblyAssemblyDistrict71General49[[#This Row],[Total Votes by Party]])</f>
        <v>7854</v>
      </c>
    </row>
    <row r="5" spans="1:5" x14ac:dyDescent="0.2">
      <c r="A5" s="25" t="s">
        <v>112</v>
      </c>
      <c r="B5" s="20">
        <v>7201</v>
      </c>
      <c r="C5" s="26">
        <f>MemberOfAssemblyAssemblyDistrict71General49[[#This Row],[Part of New York County Vote Results]]</f>
        <v>7201</v>
      </c>
      <c r="D5" s="22">
        <f>SUM(MemberOfAssemblyAssemblyDistrict71General49[[#This Row],[Total Votes by Party]])</f>
        <v>7201</v>
      </c>
    </row>
    <row r="6" spans="1:5" x14ac:dyDescent="0.2">
      <c r="A6" s="25" t="s">
        <v>113</v>
      </c>
      <c r="B6" s="20">
        <v>7071</v>
      </c>
      <c r="C6" s="26">
        <f>MemberOfAssemblyAssemblyDistrict71General49[[#This Row],[Part of New York County Vote Results]]</f>
        <v>7071</v>
      </c>
      <c r="D6" s="22">
        <f>SUM(MemberOfAssemblyAssemblyDistrict71General49[[#This Row],[Total Votes by Party]])</f>
        <v>7071</v>
      </c>
    </row>
    <row r="7" spans="1:5" x14ac:dyDescent="0.2">
      <c r="A7" s="25" t="s">
        <v>114</v>
      </c>
      <c r="B7" s="20">
        <v>5846</v>
      </c>
      <c r="C7" s="26">
        <f>MemberOfAssemblyAssemblyDistrict71General49[[#This Row],[Part of New York County Vote Results]]</f>
        <v>5846</v>
      </c>
      <c r="D7" s="22">
        <f>SUM(MemberOfAssemblyAssemblyDistrict71General49[[#This Row],[Total Votes by Party]])</f>
        <v>5846</v>
      </c>
    </row>
    <row r="8" spans="1:5" x14ac:dyDescent="0.2">
      <c r="A8" s="25" t="s">
        <v>115</v>
      </c>
      <c r="B8" s="20">
        <v>7004</v>
      </c>
      <c r="C8" s="26">
        <f>MemberOfAssemblyAssemblyDistrict71General49[[#This Row],[Part of New York County Vote Results]]</f>
        <v>7004</v>
      </c>
      <c r="D8" s="22">
        <f>SUM(MemberOfAssemblyAssemblyDistrict71General49[[#This Row],[Total Votes by Party]])</f>
        <v>7004</v>
      </c>
    </row>
    <row r="9" spans="1:5" x14ac:dyDescent="0.2">
      <c r="A9" s="25" t="s">
        <v>116</v>
      </c>
      <c r="B9" s="20">
        <v>6942</v>
      </c>
      <c r="C9" s="26">
        <f>MemberOfAssemblyAssemblyDistrict71General49[[#This Row],[Part of New York County Vote Results]]</f>
        <v>6942</v>
      </c>
      <c r="D9" s="22">
        <f>SUM(MemberOfAssemblyAssemblyDistrict71General49[[#This Row],[Total Votes by Party]])</f>
        <v>6942</v>
      </c>
    </row>
    <row r="10" spans="1:5" x14ac:dyDescent="0.2">
      <c r="A10" s="25" t="s">
        <v>292</v>
      </c>
      <c r="B10" s="20">
        <v>4860</v>
      </c>
      <c r="C10" s="26">
        <f>MemberOfAssemblyAssemblyDistrict71General49[[#This Row],[Part of New York County Vote Results]]</f>
        <v>4860</v>
      </c>
      <c r="D10" s="22">
        <f>SUM(MemberOfAssemblyAssemblyDistrict71General49[[#This Row],[Total Votes by Party]])</f>
        <v>4860</v>
      </c>
    </row>
    <row r="11" spans="1:5" x14ac:dyDescent="0.2">
      <c r="A11" s="25" t="s">
        <v>117</v>
      </c>
      <c r="B11" s="20">
        <v>6644</v>
      </c>
      <c r="C11" s="26">
        <f>MemberOfAssemblyAssemblyDistrict71General49[[#This Row],[Part of New York County Vote Results]]</f>
        <v>6644</v>
      </c>
      <c r="D11" s="22">
        <f>SUM(MemberOfAssemblyAssemblyDistrict71General49[[#This Row],[Total Votes by Party]])</f>
        <v>6644</v>
      </c>
    </row>
    <row r="12" spans="1:5" x14ac:dyDescent="0.2">
      <c r="A12" s="25" t="s">
        <v>118</v>
      </c>
      <c r="B12" s="20">
        <v>6068</v>
      </c>
      <c r="C12" s="26">
        <f>MemberOfAssemblyAssemblyDistrict71General49[[#This Row],[Part of New York County Vote Results]]</f>
        <v>6068</v>
      </c>
      <c r="D12" s="22">
        <f>SUM(MemberOfAssemblyAssemblyDistrict71General49[[#This Row],[Total Votes by Party]])</f>
        <v>6068</v>
      </c>
    </row>
    <row r="13" spans="1:5" x14ac:dyDescent="0.2">
      <c r="A13" s="25" t="s">
        <v>293</v>
      </c>
      <c r="B13" s="20">
        <v>5549</v>
      </c>
      <c r="C13" s="26">
        <f>MemberOfAssemblyAssemblyDistrict71General49[[#This Row],[Part of New York County Vote Results]]</f>
        <v>5549</v>
      </c>
      <c r="D13" s="22">
        <f>SUM(MemberOfAssemblyAssemblyDistrict71General49[[#This Row],[Total Votes by Party]])</f>
        <v>5549</v>
      </c>
    </row>
    <row r="14" spans="1:5" x14ac:dyDescent="0.2">
      <c r="A14" s="25" t="s">
        <v>119</v>
      </c>
      <c r="B14" s="20">
        <v>4501</v>
      </c>
      <c r="C14" s="26">
        <f>MemberOfAssemblyAssemblyDistrict71General49[[#This Row],[Part of New York County Vote Results]]</f>
        <v>4501</v>
      </c>
      <c r="D14" s="22">
        <f>SUM(MemberOfAssemblyAssemblyDistrict71General49[[#This Row],[Total Votes by Party]])</f>
        <v>4501</v>
      </c>
    </row>
    <row r="15" spans="1:5" x14ac:dyDescent="0.2">
      <c r="A15" s="25" t="s">
        <v>120</v>
      </c>
      <c r="B15" s="20">
        <v>3434</v>
      </c>
      <c r="C15" s="26">
        <f>MemberOfAssemblyAssemblyDistrict71General49[[#This Row],[Part of New York County Vote Results]]</f>
        <v>3434</v>
      </c>
      <c r="D15" s="22">
        <f>SUM(MemberOfAssemblyAssemblyDistrict71General49[[#This Row],[Total Votes by Party]])</f>
        <v>3434</v>
      </c>
    </row>
    <row r="16" spans="1:5" x14ac:dyDescent="0.2">
      <c r="A16" s="25" t="s">
        <v>294</v>
      </c>
      <c r="B16" s="20">
        <v>3119</v>
      </c>
      <c r="C16" s="26">
        <f>MemberOfAssemblyAssemblyDistrict71General49[[#This Row],[Part of New York County Vote Results]]</f>
        <v>3119</v>
      </c>
      <c r="D16" s="22">
        <f>SUM(MemberOfAssemblyAssemblyDistrict71General49[[#This Row],[Total Votes by Party]])</f>
        <v>3119</v>
      </c>
    </row>
    <row r="17" spans="1:4" x14ac:dyDescent="0.2">
      <c r="A17" s="25" t="s">
        <v>121</v>
      </c>
      <c r="B17" s="20">
        <v>3034</v>
      </c>
      <c r="C17" s="26">
        <f>MemberOfAssemblyAssemblyDistrict71General49[[#This Row],[Part of New York County Vote Results]]</f>
        <v>3034</v>
      </c>
      <c r="D17" s="22">
        <f>SUM(MemberOfAssemblyAssemblyDistrict71General49[[#This Row],[Total Votes by Party]])</f>
        <v>3034</v>
      </c>
    </row>
    <row r="18" spans="1:4" x14ac:dyDescent="0.2">
      <c r="A18" s="25" t="s">
        <v>295</v>
      </c>
      <c r="B18" s="20">
        <v>3830</v>
      </c>
      <c r="C18" s="26">
        <f>MemberOfAssemblyAssemblyDistrict71General49[[#This Row],[Part of New York County Vote Results]]</f>
        <v>3830</v>
      </c>
      <c r="D18" s="22">
        <f>SUM(MemberOfAssemblyAssemblyDistrict71General49[[#This Row],[Total Votes by Party]])</f>
        <v>3830</v>
      </c>
    </row>
    <row r="19" spans="1:4" x14ac:dyDescent="0.2">
      <c r="A19" s="25" t="s">
        <v>122</v>
      </c>
      <c r="B19" s="20">
        <v>2910</v>
      </c>
      <c r="C19" s="26">
        <f>MemberOfAssemblyAssemblyDistrict71General49[[#This Row],[Part of New York County Vote Results]]</f>
        <v>2910</v>
      </c>
      <c r="D19" s="22">
        <f>SUM(MemberOfAssemblyAssemblyDistrict71General49[[#This Row],[Total Votes by Party]])</f>
        <v>2910</v>
      </c>
    </row>
    <row r="20" spans="1:4" x14ac:dyDescent="0.2">
      <c r="A20" s="25" t="s">
        <v>123</v>
      </c>
      <c r="B20" s="20">
        <v>2458</v>
      </c>
      <c r="C20" s="26">
        <f>MemberOfAssemblyAssemblyDistrict71General49[[#This Row],[Part of New York County Vote Results]]</f>
        <v>2458</v>
      </c>
      <c r="D20" s="22">
        <f>SUM(MemberOfAssemblyAssemblyDistrict71General49[[#This Row],[Total Votes by Party]])</f>
        <v>2458</v>
      </c>
    </row>
    <row r="21" spans="1:4" x14ac:dyDescent="0.2">
      <c r="A21" s="25" t="s">
        <v>124</v>
      </c>
      <c r="B21" s="20">
        <v>2460</v>
      </c>
      <c r="C21" s="26">
        <f>MemberOfAssemblyAssemblyDistrict71General49[[#This Row],[Part of New York County Vote Results]]</f>
        <v>2460</v>
      </c>
      <c r="D21" s="22">
        <f>SUM(MemberOfAssemblyAssemblyDistrict71General49[[#This Row],[Total Votes by Party]])</f>
        <v>2460</v>
      </c>
    </row>
    <row r="22" spans="1:4" x14ac:dyDescent="0.2">
      <c r="A22" s="25" t="s">
        <v>125</v>
      </c>
      <c r="B22" s="20">
        <v>3693</v>
      </c>
      <c r="C22" s="26">
        <f>MemberOfAssemblyAssemblyDistrict71General49[[#This Row],[Part of New York County Vote Results]]</f>
        <v>3693</v>
      </c>
      <c r="D22" s="22">
        <f>SUM(MemberOfAssemblyAssemblyDistrict71General49[[#This Row],[Total Votes by Party]])</f>
        <v>3693</v>
      </c>
    </row>
    <row r="23" spans="1:4" x14ac:dyDescent="0.2">
      <c r="A23" s="25" t="s">
        <v>126</v>
      </c>
      <c r="B23" s="20">
        <v>2874</v>
      </c>
      <c r="C23" s="26">
        <f>MemberOfAssemblyAssemblyDistrict71General49[[#This Row],[Part of New York County Vote Results]]</f>
        <v>2874</v>
      </c>
      <c r="D23" s="22">
        <f>SUM(MemberOfAssemblyAssemblyDistrict71General49[[#This Row],[Total Votes by Party]])</f>
        <v>2874</v>
      </c>
    </row>
    <row r="24" spans="1:4" x14ac:dyDescent="0.2">
      <c r="A24" s="25" t="s">
        <v>127</v>
      </c>
      <c r="B24" s="20">
        <v>3551</v>
      </c>
      <c r="C24" s="26">
        <f>MemberOfAssemblyAssemblyDistrict71General49[[#This Row],[Part of New York County Vote Results]]</f>
        <v>3551</v>
      </c>
      <c r="D24" s="22">
        <f>SUM(MemberOfAssemblyAssemblyDistrict71General49[[#This Row],[Total Votes by Party]])</f>
        <v>3551</v>
      </c>
    </row>
    <row r="25" spans="1:4" x14ac:dyDescent="0.2">
      <c r="A25" s="23" t="s">
        <v>0</v>
      </c>
      <c r="B25" s="20">
        <v>153367</v>
      </c>
      <c r="C25" s="21">
        <f>MemberOfAssemblyAssemblyDistrict71General49[[#This Row],[Part of New York County Vote Results]]</f>
        <v>153367</v>
      </c>
      <c r="D25" s="24"/>
    </row>
    <row r="26" spans="1:4" x14ac:dyDescent="0.2">
      <c r="A26" s="23" t="s">
        <v>1</v>
      </c>
      <c r="B26" s="20">
        <v>0</v>
      </c>
      <c r="C26" s="21">
        <f>MemberOfAssemblyAssemblyDistrict71General49[[#This Row],[Part of New York County Vote Results]]</f>
        <v>0</v>
      </c>
      <c r="D26" s="24"/>
    </row>
    <row r="27" spans="1:4" x14ac:dyDescent="0.2">
      <c r="A27" s="23" t="s">
        <v>6</v>
      </c>
      <c r="B27" s="20">
        <v>381</v>
      </c>
      <c r="C27" s="21">
        <f>MemberOfAssemblyAssemblyDistrict71General49[[#This Row],[Part of New York County Vote Results]]</f>
        <v>381</v>
      </c>
      <c r="D27" s="24"/>
    </row>
    <row r="28" spans="1:4" x14ac:dyDescent="0.2">
      <c r="A28" s="11" t="s">
        <v>2</v>
      </c>
      <c r="B28" s="2">
        <f>SUM(MemberOfAssemblyAssemblyDistrict71General49[Part of New York County Vote Results])</f>
        <v>262350</v>
      </c>
      <c r="C28" s="8">
        <f>SUM(MemberOfAssemblyAssemblyDistrict71General49[Total Votes by Party])</f>
        <v>262350</v>
      </c>
      <c r="D28" s="10"/>
    </row>
  </sheetData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CA4A-FDC3-4487-A913-459D6E01F6DD}">
  <sheetPr>
    <tabColor theme="2" tint="-0.249977111117893"/>
    <pageSetUpPr fitToPage="1"/>
  </sheetPr>
  <dimension ref="A1:F28"/>
  <sheetViews>
    <sheetView zoomScaleNormal="100" workbookViewId="0">
      <selection activeCell="B20" sqref="B20"/>
    </sheetView>
  </sheetViews>
  <sheetFormatPr defaultRowHeight="12.75" x14ac:dyDescent="0.2"/>
  <cols>
    <col min="1" max="1" width="25.5703125" style="14" customWidth="1"/>
    <col min="2" max="4" width="20.5703125" style="14" customWidth="1"/>
    <col min="5" max="6" width="23.5703125" style="14" customWidth="1"/>
    <col min="7" max="16384" width="9.140625" style="14"/>
  </cols>
  <sheetData>
    <row r="1" spans="1:6" ht="51" customHeight="1" x14ac:dyDescent="0.2">
      <c r="A1" s="34" t="s">
        <v>25</v>
      </c>
      <c r="B1" s="34"/>
      <c r="C1" s="34"/>
      <c r="D1" s="34"/>
      <c r="E1" s="34"/>
      <c r="F1" s="34"/>
    </row>
    <row r="2" spans="1:6" ht="25.5" x14ac:dyDescent="0.2">
      <c r="A2" s="15" t="s">
        <v>5</v>
      </c>
      <c r="B2" s="16" t="s">
        <v>9</v>
      </c>
      <c r="C2" s="17" t="s">
        <v>3</v>
      </c>
      <c r="D2" s="18" t="s">
        <v>4</v>
      </c>
    </row>
    <row r="3" spans="1:6" x14ac:dyDescent="0.2">
      <c r="A3" s="25" t="s">
        <v>12</v>
      </c>
      <c r="B3" s="20"/>
      <c r="C3" s="26">
        <f>MemberOfAssemblyAssemblyDistrict71General4950[[#This Row],[Part of New York County Vote Results]]</f>
        <v>0</v>
      </c>
      <c r="D3" s="22">
        <f>SUM(MemberOfAssemblyAssemblyDistrict71General4950[[#This Row],[Total Votes by Party]])</f>
        <v>0</v>
      </c>
    </row>
    <row r="4" spans="1:6" x14ac:dyDescent="0.2">
      <c r="A4" s="25" t="s">
        <v>15</v>
      </c>
      <c r="B4" s="20"/>
      <c r="C4" s="26">
        <f>MemberOfAssemblyAssemblyDistrict71General4950[[#This Row],[Part of New York County Vote Results]]</f>
        <v>0</v>
      </c>
      <c r="D4" s="22">
        <f>SUM(MemberOfAssemblyAssemblyDistrict71General4950[[#This Row],[Total Votes by Party]])</f>
        <v>0</v>
      </c>
    </row>
    <row r="5" spans="1:6" x14ac:dyDescent="0.2">
      <c r="A5" s="25" t="s">
        <v>14</v>
      </c>
      <c r="B5" s="20"/>
      <c r="C5" s="26">
        <f>MemberOfAssemblyAssemblyDistrict71General4950[[#This Row],[Part of New York County Vote Results]]</f>
        <v>0</v>
      </c>
      <c r="D5" s="22">
        <f>SUM(MemberOfAssemblyAssemblyDistrict71General4950[[#This Row],[Total Votes by Party]])</f>
        <v>0</v>
      </c>
    </row>
    <row r="6" spans="1:6" x14ac:dyDescent="0.2">
      <c r="A6" s="25" t="s">
        <v>296</v>
      </c>
      <c r="B6" s="20"/>
      <c r="C6" s="26">
        <f>MemberOfAssemblyAssemblyDistrict71General4950[[#This Row],[Part of New York County Vote Results]]</f>
        <v>0</v>
      </c>
      <c r="D6" s="22">
        <f>SUM(MemberOfAssemblyAssemblyDistrict71General4950[[#This Row],[Total Votes by Party]])</f>
        <v>0</v>
      </c>
    </row>
    <row r="7" spans="1:6" x14ac:dyDescent="0.2">
      <c r="A7" s="25" t="s">
        <v>13</v>
      </c>
      <c r="B7" s="20"/>
      <c r="C7" s="26">
        <f>MemberOfAssemblyAssemblyDistrict71General4950[[#This Row],[Part of New York County Vote Results]]</f>
        <v>0</v>
      </c>
      <c r="D7" s="22">
        <f>SUM(MemberOfAssemblyAssemblyDistrict71General4950[[#This Row],[Total Votes by Party]])</f>
        <v>0</v>
      </c>
    </row>
    <row r="8" spans="1:6" x14ac:dyDescent="0.2">
      <c r="A8" s="19" t="s">
        <v>213</v>
      </c>
      <c r="B8" s="20"/>
      <c r="C8" s="26">
        <f>MemberOfAssemblyAssemblyDistrict71General4950[[#This Row],[Part of New York County Vote Results]]</f>
        <v>0</v>
      </c>
      <c r="D8" s="22">
        <f>SUM(MemberOfAssemblyAssemblyDistrict71General4950[[#This Row],[Total Votes by Party]])</f>
        <v>0</v>
      </c>
    </row>
    <row r="9" spans="1:6" x14ac:dyDescent="0.2">
      <c r="A9" s="25" t="s">
        <v>16</v>
      </c>
      <c r="B9" s="20"/>
      <c r="C9" s="26">
        <f>MemberOfAssemblyAssemblyDistrict71General4950[[#This Row],[Part of New York County Vote Results]]</f>
        <v>0</v>
      </c>
      <c r="D9" s="22">
        <f>SUM(MemberOfAssemblyAssemblyDistrict71General4950[[#This Row],[Total Votes by Party]])</f>
        <v>0</v>
      </c>
    </row>
    <row r="10" spans="1:6" x14ac:dyDescent="0.2">
      <c r="A10" s="19" t="s">
        <v>214</v>
      </c>
      <c r="B10" s="20"/>
      <c r="C10" s="26">
        <f>MemberOfAssemblyAssemblyDistrict71General4950[[#This Row],[Part of New York County Vote Results]]</f>
        <v>0</v>
      </c>
      <c r="D10" s="22">
        <f>SUM(MemberOfAssemblyAssemblyDistrict71General4950[[#This Row],[Total Votes by Party]])</f>
        <v>0</v>
      </c>
    </row>
    <row r="11" spans="1:6" x14ac:dyDescent="0.2">
      <c r="A11" s="25" t="s">
        <v>17</v>
      </c>
      <c r="B11" s="20"/>
      <c r="C11" s="26">
        <f>MemberOfAssemblyAssemblyDistrict71General4950[[#This Row],[Part of New York County Vote Results]]</f>
        <v>0</v>
      </c>
      <c r="D11" s="22">
        <f>SUM(MemberOfAssemblyAssemblyDistrict71General4950[[#This Row],[Total Votes by Party]])</f>
        <v>0</v>
      </c>
    </row>
    <row r="12" spans="1:6" x14ac:dyDescent="0.2">
      <c r="A12" s="25" t="s">
        <v>18</v>
      </c>
      <c r="B12" s="20"/>
      <c r="C12" s="26">
        <f>MemberOfAssemblyAssemblyDistrict71General4950[[#This Row],[Part of New York County Vote Results]]</f>
        <v>0</v>
      </c>
      <c r="D12" s="22">
        <f>SUM(MemberOfAssemblyAssemblyDistrict71General4950[[#This Row],[Total Votes by Party]])</f>
        <v>0</v>
      </c>
    </row>
    <row r="13" spans="1:6" x14ac:dyDescent="0.2">
      <c r="A13" s="25" t="s">
        <v>19</v>
      </c>
      <c r="B13" s="32"/>
      <c r="C13" s="26">
        <f>MemberOfAssemblyAssemblyDistrict71General4950[[#This Row],[Part of New York County Vote Results]]</f>
        <v>0</v>
      </c>
      <c r="D13" s="22">
        <f>SUM(MemberOfAssemblyAssemblyDistrict71General4950[[#This Row],[Total Votes by Party]])</f>
        <v>0</v>
      </c>
    </row>
    <row r="14" spans="1:6" x14ac:dyDescent="0.2">
      <c r="A14" s="19" t="s">
        <v>297</v>
      </c>
      <c r="B14" s="20"/>
      <c r="C14" s="26">
        <f>MemberOfAssemblyAssemblyDistrict71General4950[[#This Row],[Part of New York County Vote Results]]</f>
        <v>0</v>
      </c>
      <c r="D14" s="22">
        <f>SUM(MemberOfAssemblyAssemblyDistrict71General4950[[#This Row],[Total Votes by Party]])</f>
        <v>0</v>
      </c>
    </row>
    <row r="15" spans="1:6" x14ac:dyDescent="0.2">
      <c r="A15" s="25" t="s">
        <v>20</v>
      </c>
      <c r="B15" s="20"/>
      <c r="C15" s="26">
        <f>MemberOfAssemblyAssemblyDistrict71General4950[[#This Row],[Part of New York County Vote Results]]</f>
        <v>0</v>
      </c>
      <c r="D15" s="22">
        <f>SUM(MemberOfAssemblyAssemblyDistrict71General4950[[#This Row],[Total Votes by Party]])</f>
        <v>0</v>
      </c>
    </row>
    <row r="16" spans="1:6" x14ac:dyDescent="0.2">
      <c r="A16" s="25" t="s">
        <v>218</v>
      </c>
      <c r="B16" s="20"/>
      <c r="C16" s="26">
        <f>MemberOfAssemblyAssemblyDistrict71General4950[[#This Row],[Part of New York County Vote Results]]</f>
        <v>0</v>
      </c>
      <c r="D16" s="22">
        <f>SUM(MemberOfAssemblyAssemblyDistrict71General4950[[#This Row],[Total Votes by Party]])</f>
        <v>0</v>
      </c>
    </row>
    <row r="17" spans="1:4" x14ac:dyDescent="0.2">
      <c r="A17" s="19" t="s">
        <v>219</v>
      </c>
      <c r="B17" s="20"/>
      <c r="C17" s="26">
        <f>MemberOfAssemblyAssemblyDistrict71General4950[[#This Row],[Part of New York County Vote Results]]</f>
        <v>0</v>
      </c>
      <c r="D17" s="22">
        <f>SUM(MemberOfAssemblyAssemblyDistrict71General4950[[#This Row],[Total Votes by Party]])</f>
        <v>0</v>
      </c>
    </row>
    <row r="18" spans="1:4" x14ac:dyDescent="0.2">
      <c r="A18" s="19" t="s">
        <v>298</v>
      </c>
      <c r="B18" s="32"/>
      <c r="C18" s="26">
        <f>MemberOfAssemblyAssemblyDistrict71General4950[[#This Row],[Part of New York County Vote Results]]</f>
        <v>0</v>
      </c>
      <c r="D18" s="22">
        <f>SUM(MemberOfAssemblyAssemblyDistrict71General4950[[#This Row],[Total Votes by Party]])</f>
        <v>0</v>
      </c>
    </row>
    <row r="19" spans="1:4" x14ac:dyDescent="0.2">
      <c r="A19" s="25" t="s">
        <v>220</v>
      </c>
      <c r="B19" s="20"/>
      <c r="C19" s="26">
        <f>MemberOfAssemblyAssemblyDistrict71General4950[[#This Row],[Part of New York County Vote Results]]</f>
        <v>0</v>
      </c>
      <c r="D19" s="22">
        <f>SUM(MemberOfAssemblyAssemblyDistrict71General4950[[#This Row],[Total Votes by Party]])</f>
        <v>0</v>
      </c>
    </row>
    <row r="20" spans="1:4" x14ac:dyDescent="0.2">
      <c r="A20" s="25" t="s">
        <v>299</v>
      </c>
      <c r="B20" s="20"/>
      <c r="C20" s="26">
        <f>MemberOfAssemblyAssemblyDistrict71General4950[[#This Row],[Part of New York County Vote Results]]</f>
        <v>0</v>
      </c>
      <c r="D20" s="22">
        <f>SUM(MemberOfAssemblyAssemblyDistrict71General4950[[#This Row],[Total Votes by Party]])</f>
        <v>0</v>
      </c>
    </row>
    <row r="21" spans="1:4" x14ac:dyDescent="0.2">
      <c r="A21" s="25" t="s">
        <v>21</v>
      </c>
      <c r="B21" s="20"/>
      <c r="C21" s="26">
        <f>MemberOfAssemblyAssemblyDistrict71General4950[[#This Row],[Part of New York County Vote Results]]</f>
        <v>0</v>
      </c>
      <c r="D21" s="22">
        <f>SUM(MemberOfAssemblyAssemblyDistrict71General4950[[#This Row],[Total Votes by Party]])</f>
        <v>0</v>
      </c>
    </row>
    <row r="22" spans="1:4" x14ac:dyDescent="0.2">
      <c r="A22" s="25" t="s">
        <v>217</v>
      </c>
      <c r="B22" s="20"/>
      <c r="C22" s="26">
        <f>MemberOfAssemblyAssemblyDistrict71General4950[[#This Row],[Part of New York County Vote Results]]</f>
        <v>0</v>
      </c>
      <c r="D22" s="22">
        <f>SUM(MemberOfAssemblyAssemblyDistrict71General4950[[#This Row],[Total Votes by Party]])</f>
        <v>0</v>
      </c>
    </row>
    <row r="23" spans="1:4" x14ac:dyDescent="0.2">
      <c r="A23" s="25" t="s">
        <v>216</v>
      </c>
      <c r="B23" s="20"/>
      <c r="C23" s="26">
        <f>MemberOfAssemblyAssemblyDistrict71General4950[[#This Row],[Part of New York County Vote Results]]</f>
        <v>0</v>
      </c>
      <c r="D23" s="22">
        <f>SUM(MemberOfAssemblyAssemblyDistrict71General4950[[#This Row],[Total Votes by Party]])</f>
        <v>0</v>
      </c>
    </row>
    <row r="24" spans="1:4" x14ac:dyDescent="0.2">
      <c r="A24" s="19" t="s">
        <v>215</v>
      </c>
      <c r="B24" s="20"/>
      <c r="C24" s="21">
        <f>MemberOfAssemblyAssemblyDistrict71General4950[[#This Row],[Part of New York County Vote Results]]</f>
        <v>0</v>
      </c>
      <c r="D24" s="22">
        <f>SUM(MemberOfAssemblyAssemblyDistrict71General4950[[#This Row],[Total Votes by Party]])</f>
        <v>0</v>
      </c>
    </row>
    <row r="25" spans="1:4" x14ac:dyDescent="0.2">
      <c r="A25" s="23" t="s">
        <v>0</v>
      </c>
      <c r="B25" s="20"/>
      <c r="C25" s="21">
        <f>MemberOfAssemblyAssemblyDistrict71General4950[[#This Row],[Part of New York County Vote Results]]</f>
        <v>0</v>
      </c>
      <c r="D25" s="24"/>
    </row>
    <row r="26" spans="1:4" x14ac:dyDescent="0.2">
      <c r="A26" s="23" t="s">
        <v>1</v>
      </c>
      <c r="B26" s="20"/>
      <c r="C26" s="21">
        <f>MemberOfAssemblyAssemblyDistrict71General4950[[#This Row],[Part of New York County Vote Results]]</f>
        <v>0</v>
      </c>
      <c r="D26" s="24"/>
    </row>
    <row r="27" spans="1:4" x14ac:dyDescent="0.2">
      <c r="A27" s="23" t="s">
        <v>6</v>
      </c>
      <c r="B27" s="20"/>
      <c r="C27" s="21">
        <f>MemberOfAssemblyAssemblyDistrict71General4950[[#This Row],[Part of New York County Vote Results]]</f>
        <v>0</v>
      </c>
      <c r="D27" s="24"/>
    </row>
    <row r="28" spans="1:4" x14ac:dyDescent="0.2">
      <c r="A28" s="11" t="s">
        <v>2</v>
      </c>
      <c r="B28" s="2">
        <f>SUM(MemberOfAssemblyAssemblyDistrict71General4950[Part of New York County Vote Results])</f>
        <v>0</v>
      </c>
      <c r="C28" s="8">
        <f>SUM(MemberOfAssemblyAssemblyDistrict71General4950[Total Votes by Party])</f>
        <v>0</v>
      </c>
      <c r="D28" s="10"/>
    </row>
  </sheetData>
  <mergeCells count="1">
    <mergeCell ref="A1:F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ignoredErrors>
    <ignoredError sqref="D19:D24 D3:D17" calculatedColumn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4C157-3614-4751-8864-1B7B045BFA25}">
  <sheetPr>
    <tabColor theme="2" tint="-0.249977111117893"/>
    <pageSetUpPr fitToPage="1"/>
  </sheetPr>
  <dimension ref="A1:E22"/>
  <sheetViews>
    <sheetView topLeftCell="A6" zoomScaleNormal="100" workbookViewId="0">
      <selection activeCell="B21" sqref="B21"/>
    </sheetView>
  </sheetViews>
  <sheetFormatPr defaultRowHeight="12.75" x14ac:dyDescent="0.2"/>
  <cols>
    <col min="1" max="1" width="27.140625" style="14" customWidth="1"/>
    <col min="2" max="4" width="20.5703125" style="14" customWidth="1"/>
    <col min="5" max="6" width="23.5703125" style="14" customWidth="1"/>
    <col min="7" max="16384" width="9.140625" style="14"/>
  </cols>
  <sheetData>
    <row r="1" spans="1:5" ht="51" customHeight="1" x14ac:dyDescent="0.2">
      <c r="A1" s="34" t="s">
        <v>26</v>
      </c>
      <c r="B1" s="34"/>
      <c r="C1" s="34"/>
      <c r="D1" s="34"/>
      <c r="E1" s="34"/>
    </row>
    <row r="2" spans="1:5" ht="25.5" x14ac:dyDescent="0.2">
      <c r="A2" s="15" t="s">
        <v>5</v>
      </c>
      <c r="B2" s="16" t="s">
        <v>9</v>
      </c>
      <c r="C2" s="17" t="s">
        <v>3</v>
      </c>
      <c r="D2" s="18" t="s">
        <v>4</v>
      </c>
    </row>
    <row r="3" spans="1:5" x14ac:dyDescent="0.2">
      <c r="A3" s="25" t="s">
        <v>128</v>
      </c>
      <c r="B3" s="20">
        <v>10512</v>
      </c>
      <c r="C3" s="26">
        <f>MemberOfAssemblyAssemblyDistrict72General51[[#This Row],[Part of New York County Vote Results]]</f>
        <v>10512</v>
      </c>
      <c r="D3" s="22">
        <f>SUM(MemberOfAssemblyAssemblyDistrict72General51[[#This Row],[Total Votes by Party]])</f>
        <v>10512</v>
      </c>
    </row>
    <row r="4" spans="1:5" x14ac:dyDescent="0.2">
      <c r="A4" s="25" t="s">
        <v>130</v>
      </c>
      <c r="B4" s="20">
        <v>7003</v>
      </c>
      <c r="C4" s="26">
        <f>MemberOfAssemblyAssemblyDistrict72General51[[#This Row],[Part of New York County Vote Results]]</f>
        <v>7003</v>
      </c>
      <c r="D4" s="22">
        <f>SUM(MemberOfAssemblyAssemblyDistrict72General51[[#This Row],[Total Votes by Party]])</f>
        <v>7003</v>
      </c>
    </row>
    <row r="5" spans="1:5" x14ac:dyDescent="0.2">
      <c r="A5" s="25" t="s">
        <v>129</v>
      </c>
      <c r="B5" s="20">
        <v>3877</v>
      </c>
      <c r="C5" s="26">
        <f>MemberOfAssemblyAssemblyDistrict72General51[[#This Row],[Part of New York County Vote Results]]</f>
        <v>3877</v>
      </c>
      <c r="D5" s="22">
        <f>SUM(MemberOfAssemblyAssemblyDistrict72General51[[#This Row],[Total Votes by Party]])</f>
        <v>3877</v>
      </c>
    </row>
    <row r="6" spans="1:5" x14ac:dyDescent="0.2">
      <c r="A6" s="25" t="s">
        <v>131</v>
      </c>
      <c r="B6" s="20">
        <v>4169</v>
      </c>
      <c r="C6" s="26">
        <f>MemberOfAssemblyAssemblyDistrict72General51[[#This Row],[Part of New York County Vote Results]]</f>
        <v>4169</v>
      </c>
      <c r="D6" s="22">
        <f>SUM(MemberOfAssemblyAssemblyDistrict72General51[[#This Row],[Total Votes by Party]])</f>
        <v>4169</v>
      </c>
    </row>
    <row r="7" spans="1:5" x14ac:dyDescent="0.2">
      <c r="A7" s="25" t="s">
        <v>132</v>
      </c>
      <c r="B7" s="20">
        <v>4238</v>
      </c>
      <c r="C7" s="26">
        <f>MemberOfAssemblyAssemblyDistrict72General51[[#This Row],[Part of New York County Vote Results]]</f>
        <v>4238</v>
      </c>
      <c r="D7" s="22">
        <f>SUM(MemberOfAssemblyAssemblyDistrict72General51[[#This Row],[Total Votes by Party]])</f>
        <v>4238</v>
      </c>
    </row>
    <row r="8" spans="1:5" x14ac:dyDescent="0.2">
      <c r="A8" s="25" t="s">
        <v>133</v>
      </c>
      <c r="B8" s="20">
        <v>3844</v>
      </c>
      <c r="C8" s="26">
        <f>MemberOfAssemblyAssemblyDistrict72General51[[#This Row],[Part of New York County Vote Results]]</f>
        <v>3844</v>
      </c>
      <c r="D8" s="22">
        <f>SUM(MemberOfAssemblyAssemblyDistrict72General51[[#This Row],[Total Votes by Party]])</f>
        <v>3844</v>
      </c>
    </row>
    <row r="9" spans="1:5" x14ac:dyDescent="0.2">
      <c r="A9" s="25" t="s">
        <v>134</v>
      </c>
      <c r="B9" s="20">
        <v>4404</v>
      </c>
      <c r="C9" s="26">
        <f>MemberOfAssemblyAssemblyDistrict72General51[[#This Row],[Part of New York County Vote Results]]</f>
        <v>4404</v>
      </c>
      <c r="D9" s="22">
        <f>SUM(MemberOfAssemblyAssemblyDistrict72General51[[#This Row],[Total Votes by Party]])</f>
        <v>4404</v>
      </c>
    </row>
    <row r="10" spans="1:5" x14ac:dyDescent="0.2">
      <c r="A10" s="25" t="s">
        <v>135</v>
      </c>
      <c r="B10" s="20">
        <v>4091</v>
      </c>
      <c r="C10" s="26">
        <f>MemberOfAssemblyAssemblyDistrict72General51[[#This Row],[Part of New York County Vote Results]]</f>
        <v>4091</v>
      </c>
      <c r="D10" s="22">
        <f>SUM(MemberOfAssemblyAssemblyDistrict72General51[[#This Row],[Total Votes by Party]])</f>
        <v>4091</v>
      </c>
    </row>
    <row r="11" spans="1:5" x14ac:dyDescent="0.2">
      <c r="A11" s="25" t="s">
        <v>136</v>
      </c>
      <c r="B11" s="20">
        <v>3017</v>
      </c>
      <c r="C11" s="26">
        <f>MemberOfAssemblyAssemblyDistrict72General51[[#This Row],[Part of New York County Vote Results]]</f>
        <v>3017</v>
      </c>
      <c r="D11" s="22">
        <f>SUM(MemberOfAssemblyAssemblyDistrict72General51[[#This Row],[Total Votes by Party]])</f>
        <v>3017</v>
      </c>
    </row>
    <row r="12" spans="1:5" x14ac:dyDescent="0.2">
      <c r="A12" s="25" t="s">
        <v>137</v>
      </c>
      <c r="B12" s="20">
        <v>2576</v>
      </c>
      <c r="C12" s="26">
        <f>MemberOfAssemblyAssemblyDistrict72General51[[#This Row],[Part of New York County Vote Results]]</f>
        <v>2576</v>
      </c>
      <c r="D12" s="22">
        <f>SUM(MemberOfAssemblyAssemblyDistrict72General51[[#This Row],[Total Votes by Party]])</f>
        <v>2576</v>
      </c>
    </row>
    <row r="13" spans="1:5" x14ac:dyDescent="0.2">
      <c r="A13" s="25" t="s">
        <v>138</v>
      </c>
      <c r="B13" s="20">
        <v>2729</v>
      </c>
      <c r="C13" s="26">
        <f>MemberOfAssemblyAssemblyDistrict72General51[[#This Row],[Part of New York County Vote Results]]</f>
        <v>2729</v>
      </c>
      <c r="D13" s="22">
        <f>SUM(MemberOfAssemblyAssemblyDistrict72General51[[#This Row],[Total Votes by Party]])</f>
        <v>2729</v>
      </c>
    </row>
    <row r="14" spans="1:5" x14ac:dyDescent="0.2">
      <c r="A14" s="25" t="s">
        <v>139</v>
      </c>
      <c r="B14" s="20">
        <v>2241</v>
      </c>
      <c r="C14" s="26">
        <f>MemberOfAssemblyAssemblyDistrict72General51[[#This Row],[Part of New York County Vote Results]]</f>
        <v>2241</v>
      </c>
      <c r="D14" s="22">
        <f>SUM(MemberOfAssemblyAssemblyDistrict72General51[[#This Row],[Total Votes by Party]])</f>
        <v>2241</v>
      </c>
    </row>
    <row r="15" spans="1:5" x14ac:dyDescent="0.2">
      <c r="A15" s="25" t="s">
        <v>140</v>
      </c>
      <c r="B15" s="20">
        <v>2464</v>
      </c>
      <c r="C15" s="26">
        <f>MemberOfAssemblyAssemblyDistrict72General51[[#This Row],[Part of New York County Vote Results]]</f>
        <v>2464</v>
      </c>
      <c r="D15" s="22">
        <f>SUM(MemberOfAssemblyAssemblyDistrict72General51[[#This Row],[Total Votes by Party]])</f>
        <v>2464</v>
      </c>
    </row>
    <row r="16" spans="1:5" x14ac:dyDescent="0.2">
      <c r="A16" s="25" t="s">
        <v>141</v>
      </c>
      <c r="B16" s="20">
        <v>2436</v>
      </c>
      <c r="C16" s="26">
        <f>MemberOfAssemblyAssemblyDistrict72General51[[#This Row],[Part of New York County Vote Results]]</f>
        <v>2436</v>
      </c>
      <c r="D16" s="22">
        <f>SUM(MemberOfAssemblyAssemblyDistrict72General51[[#This Row],[Total Votes by Party]])</f>
        <v>2436</v>
      </c>
    </row>
    <row r="17" spans="1:4" x14ac:dyDescent="0.2">
      <c r="A17" s="25" t="s">
        <v>142</v>
      </c>
      <c r="B17" s="20">
        <v>2227</v>
      </c>
      <c r="C17" s="26">
        <f>MemberOfAssemblyAssemblyDistrict72General51[[#This Row],[Part of New York County Vote Results]]</f>
        <v>2227</v>
      </c>
      <c r="D17" s="22">
        <f>SUM(MemberOfAssemblyAssemblyDistrict72General51[[#This Row],[Total Votes by Party]])</f>
        <v>2227</v>
      </c>
    </row>
    <row r="18" spans="1:4" x14ac:dyDescent="0.2">
      <c r="A18" s="19" t="s">
        <v>143</v>
      </c>
      <c r="B18" s="20">
        <v>2129</v>
      </c>
      <c r="C18" s="21">
        <f>MemberOfAssemblyAssemblyDistrict72General51[[#This Row],[Part of New York County Vote Results]]</f>
        <v>2129</v>
      </c>
      <c r="D18" s="22">
        <f>SUM(MemberOfAssemblyAssemblyDistrict72General51[[#This Row],[Total Votes by Party]])</f>
        <v>2129</v>
      </c>
    </row>
    <row r="19" spans="1:4" x14ac:dyDescent="0.2">
      <c r="A19" s="23" t="s">
        <v>0</v>
      </c>
      <c r="B19" s="20">
        <v>66550</v>
      </c>
      <c r="C19" s="21">
        <f>MemberOfAssemblyAssemblyDistrict72General51[[#This Row],[Part of New York County Vote Results]]</f>
        <v>66550</v>
      </c>
      <c r="D19" s="24"/>
    </row>
    <row r="20" spans="1:4" x14ac:dyDescent="0.2">
      <c r="A20" s="23" t="s">
        <v>1</v>
      </c>
      <c r="B20" s="20">
        <v>0</v>
      </c>
      <c r="C20" s="21">
        <f>MemberOfAssemblyAssemblyDistrict72General51[[#This Row],[Part of New York County Vote Results]]</f>
        <v>0</v>
      </c>
      <c r="D20" s="24"/>
    </row>
    <row r="21" spans="1:4" x14ac:dyDescent="0.2">
      <c r="A21" s="23" t="s">
        <v>6</v>
      </c>
      <c r="B21" s="20">
        <v>165</v>
      </c>
      <c r="C21" s="21">
        <f>MemberOfAssemblyAssemblyDistrict72General51[[#This Row],[Part of New York County Vote Results]]</f>
        <v>165</v>
      </c>
      <c r="D21" s="24"/>
    </row>
    <row r="22" spans="1:4" x14ac:dyDescent="0.2">
      <c r="A22" s="11" t="s">
        <v>2</v>
      </c>
      <c r="B22" s="2">
        <f>SUM(MemberOfAssemblyAssemblyDistrict72General51[Part of New York County Vote Results])</f>
        <v>128672</v>
      </c>
      <c r="C22" s="8">
        <f>SUM(MemberOfAssemblyAssemblyDistrict72General51[Total Votes by Party])</f>
        <v>128672</v>
      </c>
      <c r="D22" s="10"/>
    </row>
  </sheetData>
  <sortState xmlns:xlrd2="http://schemas.microsoft.com/office/spreadsheetml/2017/richdata2" ref="F3:F18">
    <sortCondition descending="1" ref="F3:F18"/>
  </sortState>
  <mergeCells count="1">
    <mergeCell ref="A1:E1"/>
  </mergeCells>
  <pageMargins left="0.25" right="0.25" top="0.25" bottom="0.25" header="0.25" footer="0.25"/>
  <pageSetup paperSize="5" fitToHeight="0" orientation="landscape" r:id="rId1"/>
  <headerFooter alignWithMargins="0">
    <oddFooter>&amp;RPage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1st JD 66th AD DEL DEM</vt:lpstr>
      <vt:lpstr>1st JD 66th AD ALT DEM</vt:lpstr>
      <vt:lpstr>1st JD 68th AD DEL DEM</vt:lpstr>
      <vt:lpstr>1st JD 68th AD ALT DEM</vt:lpstr>
      <vt:lpstr>1st JD 70th AD DEL DEM</vt:lpstr>
      <vt:lpstr>1st JD 70th AD ALT DEM</vt:lpstr>
      <vt:lpstr>1st JD 71st AD DEL DEM</vt:lpstr>
      <vt:lpstr>1st JD 71st AD ALT DEM</vt:lpstr>
      <vt:lpstr>1st JD 72nd AD DEL DEM</vt:lpstr>
      <vt:lpstr>1st JD 72nd AD ALT DEM</vt:lpstr>
      <vt:lpstr>1st JD 74th AD DEL DEM</vt:lpstr>
      <vt:lpstr>2nd JD 53rd AD DEL DEM</vt:lpstr>
      <vt:lpstr>4th JD 107th AD DEL CON</vt:lpstr>
      <vt:lpstr>4th JD 107th AD ALT CON</vt:lpstr>
      <vt:lpstr>9th JD 99th AD DEL CON</vt:lpstr>
      <vt:lpstr>9th JD 99th AD ALT CON</vt:lpstr>
      <vt:lpstr>11th JD 28th AD DEL DEM</vt:lpstr>
      <vt:lpstr>11th JD 28th AD ALT DEM</vt:lpstr>
      <vt:lpstr>SC 47th AD REP</vt:lpstr>
      <vt:lpstr>SC 48th AD REP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McGrath, Kathleen (ELECTIONS)</cp:lastModifiedBy>
  <cp:revision/>
  <cp:lastPrinted>2024-07-17T14:38:14Z</cp:lastPrinted>
  <dcterms:created xsi:type="dcterms:W3CDTF">2008-10-28T18:22:21Z</dcterms:created>
  <dcterms:modified xsi:type="dcterms:W3CDTF">2025-12-11T15:34:23Z</dcterms:modified>
  <cp:category/>
  <cp:contentStatus/>
</cp:coreProperties>
</file>