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3E081A27-1303-4836-BD2E-7F030592A536}" xr6:coauthVersionLast="37" xr6:coauthVersionMax="37" xr10:uidLastSave="{00000000-0000-0000-0000-000000000000}"/>
  <bookViews>
    <workbookView xWindow="0" yWindow="0" windowWidth="7470" windowHeight="2610" xr2:uid="{8B6B2A24-8EBC-43AC-B3B9-9885429169DB}"/>
  </bookViews>
  <sheets>
    <sheet name="Governor DEM Primary" sheetId="1" r:id="rId1"/>
    <sheet name="Lt. Governor DEM Primary" sheetId="2" r:id="rId2"/>
    <sheet name="Attorney General DEM Primary" sheetId="3" r:id="rId3"/>
    <sheet name="Attorney General REF Primary" sheetId="4" r:id="rId4"/>
    <sheet name="9th SD REF Primary" sheetId="30" r:id="rId5"/>
    <sheet name="11th SD DEM Primary" sheetId="31" r:id="rId6"/>
    <sheet name="11th SD REP Primary" sheetId="32" r:id="rId7"/>
    <sheet name="12th SD REF Primary" sheetId="33" r:id="rId8"/>
    <sheet name="13th SD DEM Primary" sheetId="34" r:id="rId9"/>
    <sheet name="15th SD REP Primary" sheetId="35" r:id="rId10"/>
    <sheet name="15th SD REF Primary" sheetId="36" r:id="rId11"/>
    <sheet name="17th SD DEM Primary" sheetId="37" r:id="rId12"/>
    <sheet name="18th SD DEM Primary" sheetId="38" r:id="rId13"/>
    <sheet name="20th SD DEM Primary" sheetId="39" r:id="rId14"/>
    <sheet name="22nd SD DEM Primary" sheetId="40" r:id="rId15"/>
    <sheet name="23rd SD DEM Primary" sheetId="42" r:id="rId16"/>
    <sheet name="23rd SD REF Primary" sheetId="41" r:id="rId17"/>
    <sheet name="26th SD REF Primary" sheetId="44" r:id="rId18"/>
    <sheet name="28th SD IND Primary" sheetId="45" r:id="rId19"/>
    <sheet name="31st SD DEM Primary" sheetId="46" r:id="rId20"/>
    <sheet name="34th SD DEM Primary" sheetId="5" r:id="rId21"/>
    <sheet name="35th SD DEM Primary" sheetId="47" r:id="rId22"/>
    <sheet name="38th SD DEM Primary" sheetId="6" r:id="rId23"/>
    <sheet name="39th SD REF Primary" sheetId="7" r:id="rId24"/>
    <sheet name="40th SD DEM Primary" sheetId="8" r:id="rId25"/>
    <sheet name="42nd SD DEM Primary" sheetId="9" r:id="rId26"/>
    <sheet name="42nd SD REF Primary" sheetId="10" r:id="rId27"/>
    <sheet name="49th SD REF Primary" sheetId="11" r:id="rId28"/>
    <sheet name="53rd SD DEM Primary" sheetId="12" r:id="rId29"/>
    <sheet name="53rd SD WEP Primary" sheetId="13" r:id="rId30"/>
    <sheet name="58th SD DEM Primary" sheetId="14" r:id="rId31"/>
    <sheet name="63rd SD DEM Primary" sheetId="48" r:id="rId32"/>
    <sheet name="2nd AD REP Primary" sheetId="62" r:id="rId33"/>
    <sheet name="7th AD WEP Primary" sheetId="49" r:id="rId34"/>
    <sheet name="17th AD REP Primary" sheetId="50" r:id="rId35"/>
    <sheet name="17th AD REF Primary" sheetId="51" r:id="rId36"/>
    <sheet name="18th AD DEM Primary" sheetId="52" r:id="rId37"/>
    <sheet name="20th AD DEM Primary" sheetId="53" r:id="rId38"/>
    <sheet name="20th AD REF Primary" sheetId="54" r:id="rId39"/>
    <sheet name="21st AD REF Primary" sheetId="55" r:id="rId40"/>
    <sheet name="23rd AD REF Primary" sheetId="56" r:id="rId41"/>
    <sheet name="24th AD REF Primary" sheetId="57" r:id="rId42"/>
    <sheet name="25th AD REF Primary" sheetId="58" r:id="rId43"/>
    <sheet name="27th AD REF Primary" sheetId="59" r:id="rId44"/>
    <sheet name="28th AD GRE Primary" sheetId="60" r:id="rId45"/>
    <sheet name="28th AD WOR Primary" sheetId="61" r:id="rId46"/>
    <sheet name="28th AD IND Primary" sheetId="63" r:id="rId47"/>
    <sheet name="28th AD WEP Primary" sheetId="64" r:id="rId48"/>
    <sheet name="30th AD DEM Primary" sheetId="65" r:id="rId49"/>
    <sheet name="30th AD WEP Primary" sheetId="66" r:id="rId50"/>
    <sheet name="32nd AD REF Primary" sheetId="67" r:id="rId51"/>
    <sheet name="33rd AD DEM Primary" sheetId="68" r:id="rId52"/>
    <sheet name="33rd AD REF Primary" sheetId="69" r:id="rId53"/>
    <sheet name="34th AD REF Primary" sheetId="70" r:id="rId54"/>
    <sheet name="35th AD REF Primary" sheetId="71" r:id="rId55"/>
    <sheet name="37th AD REF Primary" sheetId="72" r:id="rId56"/>
    <sheet name="39th AD DEM Primary" sheetId="73" r:id="rId57"/>
    <sheet name="40th AD REF Primary" sheetId="74" r:id="rId58"/>
    <sheet name="42nd AD DEM Primary" sheetId="75" r:id="rId59"/>
    <sheet name="43rd AD IND Primary" sheetId="76" r:id="rId60"/>
    <sheet name="46th AD DEM Primary" sheetId="77" r:id="rId61"/>
    <sheet name="46th AD WEP Primary" sheetId="78" r:id="rId62"/>
    <sheet name="53rd AD DEM Primary" sheetId="79" r:id="rId63"/>
    <sheet name="60th AD DEM Primary" sheetId="80" r:id="rId64"/>
    <sheet name="61st AD DEM Primary" sheetId="81" r:id="rId65"/>
    <sheet name="62nd AD REP Primary" sheetId="82" r:id="rId66"/>
    <sheet name="62nd AD CON Primary" sheetId="83" r:id="rId67"/>
    <sheet name="62nd AD REF Primary" sheetId="84" r:id="rId68"/>
    <sheet name="63rd AD REF Primary" sheetId="85" r:id="rId69"/>
    <sheet name="64th AD REF Primary" sheetId="86" r:id="rId70"/>
    <sheet name="65th AD REF Primary" sheetId="87" r:id="rId71"/>
    <sheet name="66th AD WOR Primary" sheetId="88" r:id="rId72"/>
    <sheet name="66th AD REF Primary" sheetId="89" r:id="rId73"/>
    <sheet name="68th AD DEM Primary" sheetId="90" r:id="rId74"/>
    <sheet name="69th AD DEM Primary" sheetId="91" r:id="rId75"/>
    <sheet name="71st AD DEM Primary" sheetId="92" r:id="rId76"/>
    <sheet name="72nd AD DEM Primary" sheetId="93" r:id="rId77"/>
    <sheet name="73rd AD IND Primary" sheetId="94" r:id="rId78"/>
    <sheet name="74th AD DEM Primary" sheetId="95" r:id="rId79"/>
    <sheet name="84th AD DEM Primary" sheetId="96" r:id="rId80"/>
    <sheet name="87th AD DEM Primary" sheetId="97" r:id="rId81"/>
    <sheet name="90th AD GRE Primary" sheetId="98" r:id="rId82"/>
    <sheet name="90th AD WOR Primary" sheetId="99" r:id="rId83"/>
    <sheet name="90th AD WEP Primary" sheetId="100" r:id="rId84"/>
    <sheet name="97th AD REF Primary" sheetId="101" r:id="rId85"/>
    <sheet name="104th AD DEM Primary" sheetId="15" r:id="rId86"/>
    <sheet name="106th AD IND Primary" sheetId="16" r:id="rId87"/>
    <sheet name="106th AD WEP Primary" sheetId="17" r:id="rId88"/>
    <sheet name="107th AD DEM Primary" sheetId="18" r:id="rId89"/>
    <sheet name="107th AD GRE Primary" sheetId="19" r:id="rId90"/>
    <sheet name="110th AD REF Primary" sheetId="20" r:id="rId91"/>
    <sheet name="111th AD GRE Primary" sheetId="21" r:id="rId92"/>
    <sheet name="118th AD REP Primary" sheetId="22" r:id="rId93"/>
    <sheet name="118th AD CON Primary" sheetId="23" r:id="rId94"/>
    <sheet name="119th AD REP Primary" sheetId="24" r:id="rId95"/>
    <sheet name="121st AD DEM Primary" sheetId="25" r:id="rId96"/>
    <sheet name="122nd AD REP Primary" sheetId="26" r:id="rId97"/>
    <sheet name="124th AD DEM Primary" sheetId="27" r:id="rId98"/>
    <sheet name="133rd AD REP Primary" sheetId="28" r:id="rId99"/>
    <sheet name="136th AD DEM Primary" sheetId="102" r:id="rId100"/>
    <sheet name="137th AD DEM Primary" sheetId="103" r:id="rId101"/>
    <sheet name="142nd AD REP Primary" sheetId="104" r:id="rId102"/>
    <sheet name="142nd AD CON Primary" sheetId="105" r:id="rId103"/>
    <sheet name="142nd AD IND Primary" sheetId="106" r:id="rId104"/>
    <sheet name="144th AD REF Primary" sheetId="29" r:id="rId105"/>
  </sheets>
  <definedNames>
    <definedName name="_xlnm.Print_Area" localSheetId="2">'Attorney General DEM Primary'!$A:$E</definedName>
    <definedName name="_xlnm.Print_Area" localSheetId="3">'Attorney General REF Primary'!$A:$D</definedName>
    <definedName name="_xlnm.Print_Area" localSheetId="0">'Governor DEM Primary'!$A:$C</definedName>
    <definedName name="_xlnm.Print_Area" localSheetId="1">'Lt. Governor DEM Primary'!$A:$C</definedName>
    <definedName name="_xlnm.Print_Titles" localSheetId="85">'104th AD DEM Primary'!$1:$2</definedName>
    <definedName name="_xlnm.Print_Titles" localSheetId="86">'106th AD IND Primary'!$1:$2</definedName>
    <definedName name="_xlnm.Print_Titles" localSheetId="87">'106th AD WEP Primary'!$1:$2</definedName>
    <definedName name="_xlnm.Print_Titles" localSheetId="88">'107th AD DEM Primary'!$1:$2</definedName>
    <definedName name="_xlnm.Print_Titles" localSheetId="89">'107th AD GRE Primary'!$1:$2</definedName>
    <definedName name="_xlnm.Print_Titles" localSheetId="90">'110th AD REF Primary'!$1:$2</definedName>
    <definedName name="_xlnm.Print_Titles" localSheetId="91">'111th AD GRE Primary'!$1:$2</definedName>
    <definedName name="_xlnm.Print_Titles" localSheetId="93">'118th AD CON Primary'!$1:$2</definedName>
    <definedName name="_xlnm.Print_Titles" localSheetId="92">'118th AD REP Primary'!$1:$2</definedName>
    <definedName name="_xlnm.Print_Titles" localSheetId="94">'119th AD REP Primary'!$1:$2</definedName>
    <definedName name="_xlnm.Print_Titles" localSheetId="95">'121st AD DEM Primary'!$1:$2</definedName>
    <definedName name="_xlnm.Print_Titles" localSheetId="96">'122nd AD REP Primary'!$1:$2</definedName>
    <definedName name="_xlnm.Print_Titles" localSheetId="97">'124th AD DEM Primary'!$1:$2</definedName>
    <definedName name="_xlnm.Print_Titles" localSheetId="98">'133rd AD REP Primary'!$1:$2</definedName>
    <definedName name="_xlnm.Print_Titles" localSheetId="104">'144th AD REF Primary'!$1:$2</definedName>
    <definedName name="_xlnm.Print_Titles" localSheetId="20">'34th SD DEM Primary'!$1:$2</definedName>
    <definedName name="_xlnm.Print_Titles" localSheetId="22">'38th SD DEM Primary'!$1:$2</definedName>
    <definedName name="_xlnm.Print_Titles" localSheetId="23">'39th SD REF Primary'!$1:$2</definedName>
    <definedName name="_xlnm.Print_Titles" localSheetId="24">'40th SD DEM Primary'!$1:$2</definedName>
    <definedName name="_xlnm.Print_Titles" localSheetId="25">'42nd SD DEM Primary'!$1:$2</definedName>
    <definedName name="_xlnm.Print_Titles" localSheetId="26">'42nd SD REF Primary'!$1:$2</definedName>
    <definedName name="_xlnm.Print_Titles" localSheetId="27">'49th SD REF Primary'!$1:$2</definedName>
    <definedName name="_xlnm.Print_Titles" localSheetId="28">'53rd SD DEM Primary'!$1:$2</definedName>
    <definedName name="_xlnm.Print_Titles" localSheetId="29">'53rd SD WEP Primary'!$1:$2</definedName>
    <definedName name="_xlnm.Print_Titles" localSheetId="30">'58th SD DEM Primary'!$1:$2</definedName>
    <definedName name="_xlnm.Print_Titles" localSheetId="2">'Attorney General DEM Primary'!$1:$2</definedName>
    <definedName name="_xlnm.Print_Titles" localSheetId="3">'Attorney General REF Primary'!$1:$2</definedName>
    <definedName name="_xlnm.Print_Titles" localSheetId="0">'Governor DEM Primary'!$1:$2</definedName>
    <definedName name="_xlnm.Print_Titles" localSheetId="1">'Lt. Governor DEM Primary'!$1:$2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06" l="1"/>
  <c r="C4" i="105"/>
  <c r="C4" i="104"/>
  <c r="C4" i="103"/>
  <c r="B4" i="103"/>
  <c r="D4" i="102"/>
  <c r="C4" i="102"/>
  <c r="B4" i="106"/>
  <c r="B4" i="105"/>
  <c r="B4" i="104"/>
  <c r="B4" i="102"/>
  <c r="C4" i="101"/>
  <c r="C4" i="100"/>
  <c r="D4" i="97"/>
  <c r="C4" i="97"/>
  <c r="B4" i="101"/>
  <c r="B4" i="100"/>
  <c r="B4" i="99"/>
  <c r="B4" i="98"/>
  <c r="B4" i="97"/>
  <c r="C4" i="96"/>
  <c r="D4" i="95"/>
  <c r="C4" i="95"/>
  <c r="C3" i="94"/>
  <c r="C4" i="94"/>
  <c r="C5" i="94"/>
  <c r="C6" i="94"/>
  <c r="C7" i="94"/>
  <c r="C8" i="94"/>
  <c r="C9" i="94"/>
  <c r="D4" i="93"/>
  <c r="C4" i="93"/>
  <c r="B4" i="96"/>
  <c r="B4" i="95"/>
  <c r="B10" i="94"/>
  <c r="B4" i="93"/>
  <c r="D4" i="92"/>
  <c r="C4" i="92"/>
  <c r="C4" i="91"/>
  <c r="C4" i="90"/>
  <c r="C3" i="89"/>
  <c r="C4" i="89"/>
  <c r="C5" i="89"/>
  <c r="C6" i="89"/>
  <c r="C7" i="89"/>
  <c r="C8" i="89"/>
  <c r="C9" i="89"/>
  <c r="B4" i="92"/>
  <c r="B4" i="91"/>
  <c r="B4" i="90"/>
  <c r="B10" i="89"/>
  <c r="C4" i="88"/>
  <c r="C3" i="87"/>
  <c r="C4" i="87"/>
  <c r="C5" i="87"/>
  <c r="C6" i="87"/>
  <c r="C7" i="87"/>
  <c r="C8" i="87"/>
  <c r="C9" i="87"/>
  <c r="C10" i="87"/>
  <c r="C11" i="87"/>
  <c r="C12" i="87"/>
  <c r="C13" i="87"/>
  <c r="C14" i="87"/>
  <c r="C15" i="87"/>
  <c r="C16" i="87"/>
  <c r="C17" i="87"/>
  <c r="C18" i="87"/>
  <c r="C19" i="87"/>
  <c r="C3" i="85"/>
  <c r="C4" i="85"/>
  <c r="C5" i="85"/>
  <c r="C6" i="85"/>
  <c r="C7" i="85"/>
  <c r="C8" i="85"/>
  <c r="C9" i="85"/>
  <c r="C10" i="85"/>
  <c r="C11" i="85"/>
  <c r="C12" i="85"/>
  <c r="C13" i="85"/>
  <c r="C14" i="85"/>
  <c r="C15" i="85"/>
  <c r="C16" i="85"/>
  <c r="C17" i="85"/>
  <c r="B4" i="88"/>
  <c r="B20" i="87"/>
  <c r="D3" i="86"/>
  <c r="D4" i="86"/>
  <c r="D5" i="86"/>
  <c r="D6" i="86"/>
  <c r="D7" i="86"/>
  <c r="D8" i="86"/>
  <c r="D9" i="86"/>
  <c r="D10" i="86"/>
  <c r="D11" i="86"/>
  <c r="D12" i="86"/>
  <c r="D13" i="86"/>
  <c r="D14" i="86"/>
  <c r="D15" i="86"/>
  <c r="D16" i="86"/>
  <c r="B17" i="86"/>
  <c r="C17" i="86"/>
  <c r="B18" i="85"/>
  <c r="C3" i="84"/>
  <c r="C4" i="84"/>
  <c r="C5" i="84"/>
  <c r="C6" i="84"/>
  <c r="C7" i="84"/>
  <c r="C8" i="84"/>
  <c r="C9" i="84"/>
  <c r="C10" i="84"/>
  <c r="C11" i="84"/>
  <c r="C12" i="84"/>
  <c r="C13" i="84"/>
  <c r="C3" i="83"/>
  <c r="C4" i="83"/>
  <c r="C5" i="83"/>
  <c r="C6" i="83"/>
  <c r="D4" i="82"/>
  <c r="C4" i="82"/>
  <c r="D4" i="81"/>
  <c r="C4" i="81"/>
  <c r="C4" i="80"/>
  <c r="B14" i="84"/>
  <c r="B7" i="83"/>
  <c r="B4" i="82"/>
  <c r="B4" i="81"/>
  <c r="B4" i="80"/>
  <c r="C4" i="79"/>
  <c r="C4" i="78"/>
  <c r="C4" i="77"/>
  <c r="B4" i="79"/>
  <c r="B4" i="78"/>
  <c r="B4" i="77"/>
  <c r="C3" i="76"/>
  <c r="C4" i="76"/>
  <c r="C5" i="76"/>
  <c r="C6" i="76"/>
  <c r="C7" i="76"/>
  <c r="C8" i="76"/>
  <c r="C9" i="76"/>
  <c r="C10" i="76"/>
  <c r="C11" i="76"/>
  <c r="C4" i="75"/>
  <c r="C3" i="74"/>
  <c r="C4" i="74"/>
  <c r="C5" i="74"/>
  <c r="C6" i="74"/>
  <c r="B12" i="76"/>
  <c r="B4" i="75"/>
  <c r="B7" i="74"/>
  <c r="C3" i="73"/>
  <c r="C4" i="73"/>
  <c r="C5" i="73"/>
  <c r="C3" i="72"/>
  <c r="C4" i="72"/>
  <c r="C5" i="72"/>
  <c r="C6" i="72"/>
  <c r="C7" i="72"/>
  <c r="C8" i="72"/>
  <c r="C9" i="72"/>
  <c r="C10" i="72"/>
  <c r="C11" i="72"/>
  <c r="C12" i="72"/>
  <c r="C13" i="72"/>
  <c r="C14" i="72"/>
  <c r="C15" i="72"/>
  <c r="C16" i="72"/>
  <c r="C17" i="72"/>
  <c r="C18" i="72"/>
  <c r="C19" i="72"/>
  <c r="C20" i="72"/>
  <c r="C21" i="72"/>
  <c r="C22" i="72"/>
  <c r="C14" i="71"/>
  <c r="C13" i="71"/>
  <c r="C12" i="71"/>
  <c r="C11" i="71"/>
  <c r="C10" i="71"/>
  <c r="C9" i="71"/>
  <c r="C8" i="71"/>
  <c r="C7" i="71"/>
  <c r="C6" i="71"/>
  <c r="C5" i="71"/>
  <c r="C4" i="71"/>
  <c r="C3" i="71"/>
  <c r="C3" i="70"/>
  <c r="C4" i="70"/>
  <c r="C5" i="70"/>
  <c r="C6" i="70"/>
  <c r="C7" i="70"/>
  <c r="C8" i="70"/>
  <c r="C9" i="70"/>
  <c r="C10" i="70"/>
  <c r="C11" i="70"/>
  <c r="C12" i="70"/>
  <c r="B6" i="73"/>
  <c r="B23" i="72"/>
  <c r="B15" i="71"/>
  <c r="B13" i="70"/>
  <c r="C4" i="69"/>
  <c r="C4" i="68"/>
  <c r="C3" i="67"/>
  <c r="C4" i="67"/>
  <c r="C5" i="67"/>
  <c r="C6" i="67"/>
  <c r="C7" i="67"/>
  <c r="C8" i="67"/>
  <c r="C9" i="67"/>
  <c r="C10" i="67"/>
  <c r="C11" i="67"/>
  <c r="C12" i="67"/>
  <c r="C3" i="66"/>
  <c r="C4" i="65"/>
  <c r="B4" i="65"/>
  <c r="B4" i="69"/>
  <c r="B4" i="68"/>
  <c r="B13" i="67"/>
  <c r="B4" i="66"/>
  <c r="D3" i="61"/>
  <c r="C4" i="64"/>
  <c r="C3" i="63"/>
  <c r="C4" i="63"/>
  <c r="C5" i="63"/>
  <c r="C6" i="63"/>
  <c r="C7" i="63"/>
  <c r="C8" i="63"/>
  <c r="C9" i="63"/>
  <c r="C10" i="63"/>
  <c r="C11" i="63"/>
  <c r="C12" i="63"/>
  <c r="C13" i="63"/>
  <c r="C14" i="63"/>
  <c r="C15" i="63"/>
  <c r="C16" i="63"/>
  <c r="C3" i="60"/>
  <c r="C4" i="60"/>
  <c r="C5" i="60"/>
  <c r="C6" i="60"/>
  <c r="C7" i="60"/>
  <c r="C8" i="60"/>
  <c r="C9" i="60"/>
  <c r="C3" i="59"/>
  <c r="C4" i="59"/>
  <c r="C5" i="59"/>
  <c r="C6" i="59"/>
  <c r="C7" i="59"/>
  <c r="C8" i="59"/>
  <c r="C9" i="59"/>
  <c r="C10" i="59"/>
  <c r="C11" i="59"/>
  <c r="C12" i="59"/>
  <c r="C13" i="59"/>
  <c r="C14" i="59"/>
  <c r="B4" i="64"/>
  <c r="B17" i="63"/>
  <c r="C4" i="62"/>
  <c r="B4" i="62"/>
  <c r="B5" i="61"/>
  <c r="D5" i="61" s="1"/>
  <c r="B10" i="60"/>
  <c r="B15" i="59"/>
  <c r="C3" i="58"/>
  <c r="C4" i="58"/>
  <c r="C5" i="58"/>
  <c r="C6" i="58"/>
  <c r="C7" i="58"/>
  <c r="C8" i="58"/>
  <c r="C9" i="58"/>
  <c r="C10" i="58"/>
  <c r="C11" i="58"/>
  <c r="C12" i="58"/>
  <c r="C3" i="57"/>
  <c r="C4" i="57"/>
  <c r="C5" i="57"/>
  <c r="C6" i="57"/>
  <c r="C7" i="57"/>
  <c r="C8" i="57"/>
  <c r="C9" i="57"/>
  <c r="C10" i="57"/>
  <c r="C11" i="57"/>
  <c r="C12" i="57"/>
  <c r="C13" i="57"/>
  <c r="C14" i="57"/>
  <c r="C3" i="56"/>
  <c r="C4" i="56"/>
  <c r="C5" i="56"/>
  <c r="C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E4" i="55"/>
  <c r="D4" i="55"/>
  <c r="C4" i="55"/>
  <c r="B13" i="58"/>
  <c r="B15" i="57"/>
  <c r="B24" i="56"/>
  <c r="B4" i="55"/>
  <c r="D4" i="54"/>
  <c r="C4" i="54"/>
  <c r="C4" i="53"/>
  <c r="C4" i="52"/>
  <c r="B4" i="54"/>
  <c r="B4" i="53"/>
  <c r="B4" i="52"/>
  <c r="C3" i="51"/>
  <c r="C4" i="51"/>
  <c r="C5" i="51"/>
  <c r="C6" i="51"/>
  <c r="C4" i="50"/>
  <c r="B7" i="51"/>
  <c r="B4" i="50"/>
  <c r="C4" i="49"/>
  <c r="B4" i="49"/>
  <c r="C4" i="48"/>
  <c r="B4" i="48"/>
  <c r="C4" i="47"/>
  <c r="B4" i="47"/>
  <c r="E4" i="46"/>
  <c r="D4" i="46"/>
  <c r="C4" i="46"/>
  <c r="B4" i="46"/>
  <c r="C3" i="45"/>
  <c r="C4" i="45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B42" i="45"/>
  <c r="D3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B40" i="44"/>
  <c r="C40" i="44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C28" i="41"/>
  <c r="B28" i="41"/>
  <c r="C4" i="40"/>
  <c r="B4" i="40"/>
  <c r="C4" i="39"/>
  <c r="B4" i="39"/>
  <c r="C4" i="38"/>
  <c r="B4" i="38"/>
  <c r="B4" i="37"/>
  <c r="C4" i="37"/>
  <c r="C3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B53" i="36"/>
  <c r="C4" i="35"/>
  <c r="B4" i="35"/>
  <c r="C4" i="34"/>
  <c r="B4" i="34"/>
  <c r="C3" i="33"/>
  <c r="C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B55" i="33"/>
  <c r="C4" i="32"/>
  <c r="B4" i="32"/>
  <c r="D3" i="31"/>
  <c r="C4" i="31"/>
  <c r="B4" i="31"/>
  <c r="C3" i="30"/>
  <c r="C4" i="30"/>
  <c r="C5" i="30"/>
  <c r="C6" i="30"/>
  <c r="C7" i="30"/>
  <c r="C8" i="30"/>
  <c r="C9" i="30"/>
  <c r="C10" i="30"/>
  <c r="C11" i="30"/>
  <c r="C12" i="30"/>
  <c r="B13" i="30"/>
  <c r="C6" i="29" l="1"/>
  <c r="B6" i="29"/>
  <c r="D5" i="29"/>
  <c r="D4" i="29"/>
  <c r="D3" i="29"/>
  <c r="D3" i="28"/>
  <c r="D4" i="28"/>
  <c r="C6" i="28"/>
  <c r="B6" i="28"/>
  <c r="D5" i="28"/>
  <c r="C6" i="27"/>
  <c r="B6" i="27"/>
  <c r="D5" i="27"/>
  <c r="D4" i="27"/>
  <c r="D3" i="27"/>
  <c r="C7" i="26" l="1"/>
  <c r="B7" i="26"/>
  <c r="D6" i="26"/>
  <c r="D5" i="26"/>
  <c r="D4" i="26"/>
  <c r="D3" i="26"/>
  <c r="C6" i="25"/>
  <c r="B6" i="25"/>
  <c r="D5" i="25"/>
  <c r="D4" i="25"/>
  <c r="D3" i="25"/>
  <c r="C5" i="24"/>
  <c r="B5" i="24"/>
  <c r="D4" i="24"/>
  <c r="D3" i="24"/>
  <c r="C8" i="23"/>
  <c r="B8" i="23"/>
  <c r="D7" i="23"/>
  <c r="D6" i="23"/>
  <c r="D5" i="23"/>
  <c r="D4" i="23"/>
  <c r="D3" i="23"/>
  <c r="C8" i="22"/>
  <c r="B8" i="22"/>
  <c r="D7" i="22"/>
  <c r="D6" i="22"/>
  <c r="D5" i="22"/>
  <c r="D4" i="22"/>
  <c r="D3" i="22"/>
  <c r="D14" i="21"/>
  <c r="C14" i="21"/>
  <c r="B14" i="21"/>
  <c r="E13" i="21"/>
  <c r="E12" i="21"/>
  <c r="E11" i="21"/>
  <c r="E10" i="21"/>
  <c r="E9" i="21"/>
  <c r="E8" i="21"/>
  <c r="E7" i="21"/>
  <c r="E6" i="21"/>
  <c r="E5" i="21"/>
  <c r="E4" i="21"/>
  <c r="E3" i="21"/>
  <c r="C11" i="20"/>
  <c r="B11" i="20"/>
  <c r="D10" i="20"/>
  <c r="D9" i="20"/>
  <c r="D8" i="20"/>
  <c r="D7" i="20"/>
  <c r="D6" i="20"/>
  <c r="D5" i="20"/>
  <c r="D4" i="20"/>
  <c r="D3" i="20"/>
  <c r="C6" i="19"/>
  <c r="B6" i="19"/>
  <c r="D5" i="19"/>
  <c r="D4" i="19"/>
  <c r="D3" i="19"/>
  <c r="C6" i="18"/>
  <c r="B6" i="18"/>
  <c r="D5" i="18"/>
  <c r="D4" i="18"/>
  <c r="D3" i="18"/>
  <c r="C5" i="17"/>
  <c r="B5" i="17"/>
  <c r="D4" i="17"/>
  <c r="D3" i="17"/>
  <c r="C5" i="16"/>
  <c r="B5" i="16"/>
  <c r="D8" i="15"/>
  <c r="C8" i="15"/>
  <c r="B8" i="15"/>
  <c r="E7" i="15"/>
  <c r="E6" i="15"/>
  <c r="E5" i="15"/>
  <c r="E4" i="15"/>
  <c r="E3" i="15"/>
  <c r="C8" i="14"/>
  <c r="B8" i="14"/>
  <c r="D7" i="14"/>
  <c r="D6" i="14"/>
  <c r="D5" i="14"/>
  <c r="D4" i="14"/>
  <c r="D3" i="14"/>
  <c r="C6" i="13"/>
  <c r="B6" i="13"/>
  <c r="D5" i="13"/>
  <c r="D4" i="13"/>
  <c r="D3" i="13"/>
  <c r="C6" i="12"/>
  <c r="B6" i="12"/>
  <c r="D5" i="12"/>
  <c r="D4" i="12"/>
  <c r="D3" i="12"/>
  <c r="G3" i="11"/>
  <c r="G4" i="11"/>
  <c r="G5" i="11"/>
  <c r="G6" i="11"/>
  <c r="G7" i="11"/>
  <c r="G8" i="11"/>
  <c r="G9" i="11"/>
  <c r="G10" i="11"/>
  <c r="G11" i="11"/>
  <c r="G12" i="11"/>
  <c r="G13" i="11"/>
  <c r="F14" i="11"/>
  <c r="E14" i="11"/>
  <c r="D14" i="11"/>
  <c r="C14" i="11"/>
  <c r="B14" i="11"/>
  <c r="F3" i="10"/>
  <c r="F4" i="10"/>
  <c r="F5" i="10"/>
  <c r="F6" i="10"/>
  <c r="F7" i="10"/>
  <c r="F8" i="10"/>
  <c r="F9" i="10"/>
  <c r="F10" i="10"/>
  <c r="F11" i="10"/>
  <c r="F12" i="10"/>
  <c r="F13" i="10"/>
  <c r="E14" i="10"/>
  <c r="D14" i="10"/>
  <c r="C14" i="10"/>
  <c r="B14" i="10"/>
  <c r="C7" i="9"/>
  <c r="B7" i="9"/>
  <c r="D6" i="9"/>
  <c r="D5" i="9"/>
  <c r="D4" i="9"/>
  <c r="D3" i="9"/>
  <c r="B6" i="8"/>
  <c r="C6" i="8"/>
  <c r="D5" i="8"/>
  <c r="D4" i="8"/>
  <c r="D3" i="8"/>
  <c r="E6" i="7"/>
  <c r="D6" i="7"/>
  <c r="C6" i="7"/>
  <c r="B6" i="7"/>
  <c r="F5" i="7"/>
  <c r="F4" i="7"/>
  <c r="F3" i="7"/>
  <c r="D8" i="23" l="1"/>
  <c r="D3" i="6"/>
  <c r="D4" i="6"/>
  <c r="C5" i="6"/>
  <c r="B5" i="6"/>
  <c r="D3" i="5"/>
  <c r="D4" i="5"/>
  <c r="C5" i="5"/>
  <c r="B5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D65" i="4"/>
  <c r="C65" i="4"/>
  <c r="B65" i="4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B65" i="3"/>
  <c r="C65" i="3"/>
  <c r="D65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C65" i="2"/>
  <c r="B65" i="2"/>
  <c r="C65" i="1" l="1"/>
  <c r="B65" i="1"/>
</calcChain>
</file>

<file path=xl/sharedStrings.xml><?xml version="1.0" encoding="utf-8"?>
<sst xmlns="http://schemas.openxmlformats.org/spreadsheetml/2006/main" count="1473" uniqueCount="822">
  <si>
    <t>Total Votes by County</t>
  </si>
  <si>
    <t>Governor - Democratic - Primary September 13, 2018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</si>
  <si>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</si>
  <si>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</si>
  <si>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</si>
  <si>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</si>
  <si>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</si>
  <si>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</si>
  <si>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</si>
  <si>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</si>
  <si>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</si>
  <si>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</si>
  <si>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</si>
  <si>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</si>
  <si>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</si>
  <si>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</si>
  <si>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 xml:space="preserve">Essex County 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</si>
  <si>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</si>
  <si>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</si>
  <si>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</si>
  <si>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</si>
  <si>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</si>
  <si>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</si>
  <si>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</si>
  <si>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</si>
  <si>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 xml:space="preserve">Livingston County 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</si>
  <si>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</si>
  <si>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</si>
  <si>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</si>
  <si>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</si>
  <si>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</si>
  <si>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</si>
  <si>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</si>
  <si>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</si>
  <si>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</si>
  <si>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</si>
  <si>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</si>
  <si>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</si>
  <si>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</si>
  <si>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</si>
  <si>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</si>
  <si>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</si>
  <si>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</si>
  <si>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</si>
  <si>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</si>
  <si>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</si>
  <si>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</si>
  <si>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</si>
  <si>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</si>
  <si>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</si>
  <si>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</si>
  <si>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</si>
  <si>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</si>
  <si>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</si>
  <si>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</si>
  <si>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</si>
  <si>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</si>
  <si>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</si>
  <si>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</si>
  <si>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</si>
  <si>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</si>
  <si>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</si>
  <si>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</si>
  <si>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</si>
  <si>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County</t>
  </si>
  <si>
    <t>Total Votes by Candidate</t>
  </si>
  <si>
    <t>Lt. Governor - Democratic - Primary September 13, 2018</t>
  </si>
  <si>
    <t>Albany County Vote Results</t>
  </si>
  <si>
    <t>Allegany County Vote Results</t>
  </si>
  <si>
    <t>Broome County Vote Results</t>
  </si>
  <si>
    <t>Cattaraugus County Vote Results</t>
  </si>
  <si>
    <t>Cayuga County Vote Results</t>
  </si>
  <si>
    <t>Chautauqua County Vote Results</t>
  </si>
  <si>
    <t>Chemung County Vote Results</t>
  </si>
  <si>
    <t>Chenango County Vote Results</t>
  </si>
  <si>
    <t>Clinton County Vote Results</t>
  </si>
  <si>
    <t>Columbia County Vote Results</t>
  </si>
  <si>
    <t>Cortland County Vote Results</t>
  </si>
  <si>
    <t>Delaware County Vote Results</t>
  </si>
  <si>
    <t>Dutchess County Vote Results</t>
  </si>
  <si>
    <t>Erie County Vote Results</t>
  </si>
  <si>
    <t>Essex County Vote Results</t>
  </si>
  <si>
    <t>Franklin County Vote Results</t>
  </si>
  <si>
    <t>Fulton County Vote Results</t>
  </si>
  <si>
    <t>Genesee County Vote Results</t>
  </si>
  <si>
    <t>Greene County Vote Results</t>
  </si>
  <si>
    <t>Hamilton County Vote Results</t>
  </si>
  <si>
    <t>Herkimer County Vote Results</t>
  </si>
  <si>
    <t>Jefferson County Vote Results</t>
  </si>
  <si>
    <t>Lewis County Vote Results</t>
  </si>
  <si>
    <t>Livingston County Vote Results</t>
  </si>
  <si>
    <t>Madison County Vote Results</t>
  </si>
  <si>
    <t>Monroe County Vote Results</t>
  </si>
  <si>
    <t>Montgomery County Vote Results</t>
  </si>
  <si>
    <t>Nassau County Vote Results</t>
  </si>
  <si>
    <t>Niagara County Vote Results</t>
  </si>
  <si>
    <t>Oneida County Vote Results</t>
  </si>
  <si>
    <t>Onondaga County Vote Results</t>
  </si>
  <si>
    <t>Ontario County Vote Results</t>
  </si>
  <si>
    <t>Orange County Vote Results</t>
  </si>
  <si>
    <t>Orleans County Vote Results</t>
  </si>
  <si>
    <t>Oswego County Vote Results</t>
  </si>
  <si>
    <t>Otsego County Vote Results</t>
  </si>
  <si>
    <t>Putnam County Vote Results</t>
  </si>
  <si>
    <t>Rensselaer County Vote Results</t>
  </si>
  <si>
    <t>Rockland County Vote Results</t>
  </si>
  <si>
    <t>St. Lawrence County Vote Results</t>
  </si>
  <si>
    <t>Saratoga County Vote Results</t>
  </si>
  <si>
    <t>Schenectady County Vote Results</t>
  </si>
  <si>
    <t>Schoharie County Vote Results</t>
  </si>
  <si>
    <t>Schuyler County Vote Results</t>
  </si>
  <si>
    <t>Seneca County Vote Results</t>
  </si>
  <si>
    <t>Steuben County Vote Results</t>
  </si>
  <si>
    <t>Suffolk County Vote Results</t>
  </si>
  <si>
    <t>Sullivan County Vote Results</t>
  </si>
  <si>
    <t>Tioga County Vote Results</t>
  </si>
  <si>
    <t>Tompkins County Vote Results</t>
  </si>
  <si>
    <t>Ulster County Vote Results</t>
  </si>
  <si>
    <t>Warren County Vote Results</t>
  </si>
  <si>
    <t>Washington County Vote Results</t>
  </si>
  <si>
    <t>Wayne County Vote Results</t>
  </si>
  <si>
    <t>Westchester County Vote Results</t>
  </si>
  <si>
    <t>Wyoming County Vote Results</t>
  </si>
  <si>
    <t>Yates County Vote Results</t>
  </si>
  <si>
    <t>Bronx County Vote Results</t>
  </si>
  <si>
    <t>Kings County Vote Results</t>
  </si>
  <si>
    <t>New York County Vote Results</t>
  </si>
  <si>
    <t>Queens County Vote Results</t>
  </si>
  <si>
    <t>Richmond County Vote Results</t>
  </si>
  <si>
    <t xml:space="preserve">Total Votes by Candidate </t>
  </si>
  <si>
    <t>Kathy C. Hochul (DEM)</t>
  </si>
  <si>
    <t>Jumaane Williams (DEM)</t>
  </si>
  <si>
    <t xml:space="preserve">County </t>
  </si>
  <si>
    <t>Attorney General - Democratic - Primary September 13, 2018</t>
  </si>
  <si>
    <t>Sean Patrick Maloney (DEM)</t>
  </si>
  <si>
    <t>Letitia A. James (DEM)</t>
  </si>
  <si>
    <t>Leecia R. Eve (DEM)</t>
  </si>
  <si>
    <t>Zephyr Teachout (DEM)</t>
  </si>
  <si>
    <t>Attorney General - Reform - Primary September 13, 2018</t>
  </si>
  <si>
    <t>Nancy B. Sliwa (REF)</t>
  </si>
  <si>
    <t>Mike Diederich (REF)</t>
  </si>
  <si>
    <t>Christopher B. Garvey (REF)</t>
  </si>
  <si>
    <t>Cynthia E. Nixon (DEM)</t>
  </si>
  <si>
    <t>Andrew M. Cuomo (DEM)</t>
  </si>
  <si>
    <t>34th Senate District - Democratic - Primary September 13, 2018</t>
  </si>
  <si>
    <t>Part of Bronx County Vote Results</t>
  </si>
  <si>
    <t>Part of Westchester County Vote Results</t>
  </si>
  <si>
    <t>Alessandra Biaggi (DEM)</t>
  </si>
  <si>
    <t>Jeffrey D. Klein (DEM)</t>
  </si>
  <si>
    <t>38th Senate District - Democratic - Primary September 13, 2018</t>
  </si>
  <si>
    <t>Part of Rockland County Vote Results</t>
  </si>
  <si>
    <t>David Carlucci (DEM)</t>
  </si>
  <si>
    <t>Julie M. Goldberg (DEM)</t>
  </si>
  <si>
    <t>39th Senate District - Reform - Primary September 13, 2018</t>
  </si>
  <si>
    <t>Candidate Name (Party)</t>
  </si>
  <si>
    <t>Part of Orange County Vote Results</t>
  </si>
  <si>
    <t>Part of Ulster County Vote Results</t>
  </si>
  <si>
    <t>James G. Skoufis (REF)</t>
  </si>
  <si>
    <t>Sean Maloney (REF)</t>
  </si>
  <si>
    <t>Jennifer Metzger (REF)</t>
  </si>
  <si>
    <t>J Fred Muggs (REF)</t>
  </si>
  <si>
    <t>40th Senate District - Democratic - Primary September 13, 2018</t>
  </si>
  <si>
    <t>Part of Dutchess County Vote Results</t>
  </si>
  <si>
    <t>Part of Putnam County Vote Results</t>
  </si>
  <si>
    <t>Peter B. Harckham (DEM)</t>
  </si>
  <si>
    <t>Robert T. Kesten (DEM)</t>
  </si>
  <si>
    <t>42nd Senate District - Democratic - Primary September 13, 2018</t>
  </si>
  <si>
    <t>Part of Delaware County Vote Results</t>
  </si>
  <si>
    <t>Pramilla Malick (DEM)</t>
  </si>
  <si>
    <t>Jen Metzger (DEM)</t>
  </si>
  <si>
    <t>42nd Senate District - Reform - Primary September 13, 2018</t>
  </si>
  <si>
    <t>Ann G. Rabbitt (REF)</t>
  </si>
  <si>
    <t>Clinton (REF)</t>
  </si>
  <si>
    <t>Cynthia Nixon (REF)</t>
  </si>
  <si>
    <t>Jen Metzger (REF)</t>
  </si>
  <si>
    <t>Jen Metzger Metzler (REF)</t>
  </si>
  <si>
    <t>Jenn Metzger (REF)</t>
  </si>
  <si>
    <t>Malick P. (REF)</t>
  </si>
  <si>
    <t>Matzger (REF)</t>
  </si>
  <si>
    <t>None (REF)</t>
  </si>
  <si>
    <t>Pramilla Malick (REF)</t>
  </si>
  <si>
    <t>Sean Patrick Malony (REF)</t>
  </si>
  <si>
    <t>Sullivan County      Vote Results</t>
  </si>
  <si>
    <t>49th Senate District - Reform - Primary September 13, 2018</t>
  </si>
  <si>
    <t>Part of Herkimer County Vote Results</t>
  </si>
  <si>
    <t>Part of Saratoga County Vote Results</t>
  </si>
  <si>
    <t>Part of Schenectady County Vote Results</t>
  </si>
  <si>
    <t>James N. Tedisco (REF)</t>
  </si>
  <si>
    <t>Michelle Osterlicht (REF)</t>
  </si>
  <si>
    <t>Sean Patrick Maloney (REF)</t>
  </si>
  <si>
    <t>Timothy Lake (REF)</t>
  </si>
  <si>
    <t>Sally Dean (REF)</t>
  </si>
  <si>
    <t>Valery Wynne (REF)</t>
  </si>
  <si>
    <t>Robert Cathcart (REF)</t>
  </si>
  <si>
    <t>Kathy Hochul (REF)</t>
  </si>
  <si>
    <t>Jumaane Williams (REF)</t>
  </si>
  <si>
    <t>Justine B. Williams (REF)</t>
  </si>
  <si>
    <t>Fulton County        Vote Results</t>
  </si>
  <si>
    <t>Hamilton County        Vote Results</t>
  </si>
  <si>
    <t>53rd Senate District - Democratic - Primary September 13, 2018</t>
  </si>
  <si>
    <t>Part of Oneida County Vote Results</t>
  </si>
  <si>
    <t>Part of Onondaga County Vote Results</t>
  </si>
  <si>
    <t>Rachel May (DEM)</t>
  </si>
  <si>
    <t>David J. Valesky (DEM)</t>
  </si>
  <si>
    <t>53rd Senate District - Women's Equality - Primary September 13, 2018</t>
  </si>
  <si>
    <t>David J. Valesky (WEP)</t>
  </si>
  <si>
    <t>Zephyr Teachout (WEP)</t>
  </si>
  <si>
    <t>58th Senate District - Democratic - Primary September 13, 2018</t>
  </si>
  <si>
    <t>Part of Tompkins County Vote Results</t>
  </si>
  <si>
    <t>Amanda Kirchgessner (DEM)</t>
  </si>
  <si>
    <t>Michael Lausell (DEM)</t>
  </si>
  <si>
    <t>104th Assembly District - Democratic - Primary September 13, 2018</t>
  </si>
  <si>
    <t>Jonathan G. Jacobson (DEM)</t>
  </si>
  <si>
    <t>Ralph S. Coates (DEM)</t>
  </si>
  <si>
    <t>Alexander Reed Kelly (DEM)</t>
  </si>
  <si>
    <t>Kevindaryan Lujan (DEM)</t>
  </si>
  <si>
    <t>Jodi McCredo (DEM)</t>
  </si>
  <si>
    <t>106th Assembly District - Independence - Primary September 13, 2018</t>
  </si>
  <si>
    <t>Part of Columbia County Vote Results</t>
  </si>
  <si>
    <t>William G. Truitt (IND)</t>
  </si>
  <si>
    <t>Didi Barrett (IND)</t>
  </si>
  <si>
    <t>106th Assembly District - Women's Equality - Primary September 13, 2018</t>
  </si>
  <si>
    <t>Didi Barrett (WEP)</t>
  </si>
  <si>
    <t>William G. Truitt (WEP)</t>
  </si>
  <si>
    <t>107th Assembly District - Democratic - Primary September 13, 2018</t>
  </si>
  <si>
    <t>Part of Rensselaer County Vote Results</t>
  </si>
  <si>
    <t>Part of Washington County Vote Results</t>
  </si>
  <si>
    <t>Tistrya G. Houghtling (DEM)</t>
  </si>
  <si>
    <t>Donald G. Boyajian (DEM)</t>
  </si>
  <si>
    <t>107th Assembly District - Green - Primary September 13, 2018</t>
  </si>
  <si>
    <t>Don Boyajian (GRE)</t>
  </si>
  <si>
    <t>Tistrya G. Houghtling (GRE)</t>
  </si>
  <si>
    <t>110th Assembly District - Reform - Primary September 13, 2018</t>
  </si>
  <si>
    <t>Part of Albany County Vote Results</t>
  </si>
  <si>
    <t>Phillip G. Steck (REF)</t>
  </si>
  <si>
    <t>Chris Carey (REF)</t>
  </si>
  <si>
    <t>Dave Singer (REF)</t>
  </si>
  <si>
    <t>John White (REF)</t>
  </si>
  <si>
    <t>Karen Kirstein (REF)</t>
  </si>
  <si>
    <t>Mona Golub (REF)</t>
  </si>
  <si>
    <t>111th Assembly District - Green - Primary September 13, 2018</t>
  </si>
  <si>
    <t>Brian McGarry (GRE)</t>
  </si>
  <si>
    <t>Angelo Santabarbara (GRE)</t>
  </si>
  <si>
    <t>Cynthia Nixon (GRE)</t>
  </si>
  <si>
    <t>Nathan Glass (GRE)</t>
  </si>
  <si>
    <t>Sean McCluey (GRE)</t>
  </si>
  <si>
    <t>Bernie Sanders (GRE)</t>
  </si>
  <si>
    <t>Samuel W. Rose (GRE)</t>
  </si>
  <si>
    <t>Nick Barber (GRE)</t>
  </si>
  <si>
    <t>U Keiski (GRE)</t>
  </si>
  <si>
    <t>Glenn Raymus (GRE)</t>
  </si>
  <si>
    <t>Silwa (GRE)</t>
  </si>
  <si>
    <t>Montgomery County       Vote Results</t>
  </si>
  <si>
    <t>Part of Albany County      Vote Results</t>
  </si>
  <si>
    <t>118th Assembly District - Republican - Primary September 13, 2018</t>
  </si>
  <si>
    <t>Part of St. Lawrence County Vote Results</t>
  </si>
  <si>
    <t>Robert J. Smullen (REP)</t>
  </si>
  <si>
    <t>Patrick Vincent (REP)</t>
  </si>
  <si>
    <t>118th Assembly District - Conservative - Primary September 13, 2018</t>
  </si>
  <si>
    <t>Patrick Vincent (CON)</t>
  </si>
  <si>
    <t>Robert J. Smullen (CON)</t>
  </si>
  <si>
    <t>119th Assembly District - Republican - Primary September 13, 2018</t>
  </si>
  <si>
    <t>Frederick L. Nichols (REP)</t>
  </si>
  <si>
    <t>Dennis B. Bova Jr. (REP)</t>
  </si>
  <si>
    <t>121st Assembly District - Democratic - Primary September 13, 2018</t>
  </si>
  <si>
    <t>Part of Otsego County Vote Results</t>
  </si>
  <si>
    <t>Bill Magee (DEM)</t>
  </si>
  <si>
    <t>Dan Buttermann (DEM)</t>
  </si>
  <si>
    <t>122nd Assembly District - Republican - Primary September 13, 2018</t>
  </si>
  <si>
    <t>Part of Broome County Vote Results</t>
  </si>
  <si>
    <t>Part of Chenango County Vote Results</t>
  </si>
  <si>
    <t>Nicholas R. Libous (REP)</t>
  </si>
  <si>
    <t>Clifford W. Crouch (REP)</t>
  </si>
  <si>
    <t>124th Assembly District - Democratic - Primary September 13, 2018</t>
  </si>
  <si>
    <t>Part of Chemung County Vote Results</t>
  </si>
  <si>
    <t>Randy Reid (DEM)</t>
  </si>
  <si>
    <t>Bill Batrowny (DEM)</t>
  </si>
  <si>
    <t>133rd Assembly District - Republican - Primary September 13, 2018</t>
  </si>
  <si>
    <t>Part of Monroe County Vote Results</t>
  </si>
  <si>
    <t>Part of Steuben County Vote Results</t>
  </si>
  <si>
    <t>Joe Errigo (REP)</t>
  </si>
  <si>
    <t>Marjorie L. Byrnes (REP)</t>
  </si>
  <si>
    <t>144th Assembly District - Reform - Primary September 13, 2018</t>
  </si>
  <si>
    <t>Part of Erie County Vote Results</t>
  </si>
  <si>
    <t>Part of Niagara County Vote Results</t>
  </si>
  <si>
    <t>Part of Orleans County Vote Results</t>
  </si>
  <si>
    <t>Michael J. Norris (REF)</t>
  </si>
  <si>
    <t>Joe Di Pasquale (REF)</t>
  </si>
  <si>
    <t>9th Senate District - Reform - Primary September 13, 2018</t>
  </si>
  <si>
    <t>Part of Nassau County Vote Results</t>
  </si>
  <si>
    <t>Todd D. Kaminsky (REF)</t>
  </si>
  <si>
    <t>Francis X. Becker (REF)</t>
  </si>
  <si>
    <t>Cuomo (REF)</t>
  </si>
  <si>
    <t>Brian Curran (REF)</t>
  </si>
  <si>
    <t>Ann Becker (REF)</t>
  </si>
  <si>
    <t>Kirsten Gillibrand (REF)</t>
  </si>
  <si>
    <t>James (REF)</t>
  </si>
  <si>
    <t>Jeff Halstead (REF)</t>
  </si>
  <si>
    <t>11th Senate District - Democratic - Primary September 13, 2018</t>
  </si>
  <si>
    <t>Part of Queens County Vote Results</t>
  </si>
  <si>
    <t>John Liu (DEM)</t>
  </si>
  <si>
    <t>Tony Avella (DEM)</t>
  </si>
  <si>
    <t>11th Senate District - Republican - Primary September 13, 2018</t>
  </si>
  <si>
    <t>Simon H. Minching (REP)</t>
  </si>
  <si>
    <t>Vickie Paladino (REP)</t>
  </si>
  <si>
    <t>12th Senate District - Reform - Primary September 13, 2018</t>
  </si>
  <si>
    <t>ALESSANDRA BIAGGI (WRITE-IN)</t>
  </si>
  <si>
    <t>ALEXANDRIA LUST (WRITE-IN)</t>
  </si>
  <si>
    <t>ALEXANDRIA OCASIO-CORTEZ (WRITE-IN)</t>
  </si>
  <si>
    <t>ALLEN KRAUS (WRITE-IN)</t>
  </si>
  <si>
    <t>ANDREW M. CUOMO (WRITE-IN)</t>
  </si>
  <si>
    <t>BETO O'ROURKE (WRITE-IN)</t>
  </si>
  <si>
    <t>BLAKE MORRIS (WRITE-IN)</t>
  </si>
  <si>
    <t>BRIAN BENJAMIN,D. (WRITE-IN)</t>
  </si>
  <si>
    <t>CAROLYN MALONEY (WRITE-IN)</t>
  </si>
  <si>
    <t>CATALINA CRUZ (WRITE-IN)</t>
  </si>
  <si>
    <t>CHARLES SCHUMER (WRITE-IN)</t>
  </si>
  <si>
    <t>CHRISTOPHER B. GARVER (WRITE-IN)</t>
  </si>
  <si>
    <t>CYNTHIA E. NIXON (WRITE-IN)</t>
  </si>
  <si>
    <t>DESIREE ALLER (WRITE-IN)</t>
  </si>
  <si>
    <t>DONALD DUCK (WRITE-IN)</t>
  </si>
  <si>
    <t>FEECH ZAPACILA (WRITE-IN)</t>
  </si>
  <si>
    <t>GREGORY JOHN FISCHER (WRITE-IN)</t>
  </si>
  <si>
    <t>JASON ALAMONTE (WRITE-IN)</t>
  </si>
  <si>
    <t>JESSICA RAMOS (WRITE-IN)</t>
  </si>
  <si>
    <t>JIMMY MCMILLIAN (WRITE-IN)</t>
  </si>
  <si>
    <t>JOHN LIU (WRITE-IN)</t>
  </si>
  <si>
    <t>JOHN PROVENZANO (WRITE-IN)</t>
  </si>
  <si>
    <t>JOSE PERALTA (WRITE-IN)</t>
  </si>
  <si>
    <t>JULIA SALAZAR (WRITE-IN)</t>
  </si>
  <si>
    <t>JULIE GOLDBERG (WRITE-IN)</t>
  </si>
  <si>
    <t>JULIO RIVERA (WRITE-IN)</t>
  </si>
  <si>
    <t>KIM MAIER (WRITE-IN)</t>
  </si>
  <si>
    <t>KIRSTEN GILLIBRAND (WRITE-IN)</t>
  </si>
  <si>
    <t>KRISTEN GILLIBRAND (WRITE-IN)</t>
  </si>
  <si>
    <t>LETITIA A. JAMES (WRITE-IN)</t>
  </si>
  <si>
    <t>MARIO CUOMO (WRITE-IN)</t>
  </si>
  <si>
    <t>MARITZA DAVILA (WRITE-IN)</t>
  </si>
  <si>
    <t>MARY GRACE ESTACIO (WRITE-IN)</t>
  </si>
  <si>
    <t>MICHAEL GIANARIS (WRITE-IN)</t>
  </si>
  <si>
    <t>MIKE DIEDERICH (WRITE-IN)</t>
  </si>
  <si>
    <t>NANCY B. SLIWA (WRITE-IN)</t>
  </si>
  <si>
    <t>NOAM CHOMSKY (WRITE-IN)</t>
  </si>
  <si>
    <t>PAUL WAGENSEIL (WRITE-IN)</t>
  </si>
  <si>
    <t>PREET BHARARA (WRITE-IN)</t>
  </si>
  <si>
    <t>RACHEL MAY (WRITE-IN)</t>
  </si>
  <si>
    <t>RICK TEXAS (WRITE-IN)</t>
  </si>
  <si>
    <t>ROBERT KESTEN (WRITE-IN)</t>
  </si>
  <si>
    <t>ROBERT SARION (WRITE-IN)</t>
  </si>
  <si>
    <t>ROBERT SIANO (WRITE-IN)</t>
  </si>
  <si>
    <t>RORY AYLWARD (WRITE-IN)</t>
  </si>
  <si>
    <t>SLAWOMIR PLATTA (WRITE-IN)</t>
  </si>
  <si>
    <t>SPENCER ULRICH (WRITE-IN)</t>
  </si>
  <si>
    <t>THOMAS P. SULLIVAN (WRITE-IN)</t>
  </si>
  <si>
    <t>TODD KAMINSKY (WRITE-IN)</t>
  </si>
  <si>
    <t>TY SULLIVAN (WRITE-IN)</t>
  </si>
  <si>
    <t>UNATTRIBUTABLE WRITE-IN (WRITE-IN)</t>
  </si>
  <si>
    <t>ZEPHYR TEACHOUT (WRITE-IN)</t>
  </si>
  <si>
    <t>13th Senate District - Democratic - Primary September 13, 2018</t>
  </si>
  <si>
    <t>Jessica Ramos (DEM)</t>
  </si>
  <si>
    <t>Jose R. Peralta (DEM)</t>
  </si>
  <si>
    <t>15th Senate District - Republican - Primary September 13, 2018</t>
  </si>
  <si>
    <t>Slawomir W. Platta (REP)</t>
  </si>
  <si>
    <t>Thomas P. Sullivan (REP)</t>
  </si>
  <si>
    <t>ZELLONOR MYRIE (WRITE-IN)</t>
  </si>
  <si>
    <t>TONY AVELLA (WRITE-IN)</t>
  </si>
  <si>
    <t>THOMAS B. SULLIVAN (WRITE-IN)</t>
  </si>
  <si>
    <t>SLAWOMIR PLATA (WRITE-IN)</t>
  </si>
  <si>
    <t>SIMCHA FELDER (WRITE-IN)</t>
  </si>
  <si>
    <t>SHELTON JACKSON LEE (WRITE-IN)</t>
  </si>
  <si>
    <t>SEAN P. MALONEY (WRITE-IN)</t>
  </si>
  <si>
    <t>SCOTT A. BATTAGLIA (WRITE-IN)</t>
  </si>
  <si>
    <t>ROBERT J SAUNDERS (WRITE-IN)</t>
  </si>
  <si>
    <t>ROBERT HOLDEN (WRITE-IN)</t>
  </si>
  <si>
    <t>RICHAND RYAN (WRITE-IN)</t>
  </si>
  <si>
    <t>PRAMILLA MALICK (WRITE-IN)</t>
  </si>
  <si>
    <t>NECHAMA PEIKES (WRITE-IN)</t>
  </si>
  <si>
    <t>MICAEL P. SULLIVAN (WRITE-IN)</t>
  </si>
  <si>
    <t>MELINDA KATZ (WRITE-IN)</t>
  </si>
  <si>
    <t>MARTIN DILAN (WRITE-IN)</t>
  </si>
  <si>
    <t>MARK TRACY (WRITE-IN)</t>
  </si>
  <si>
    <t>MARION E PAPKA (WRITE-IN)</t>
  </si>
  <si>
    <t>MARCUS MOLINARO (WRITE-IN)</t>
  </si>
  <si>
    <t>KEMP HANNON (WRITE-IN)</t>
  </si>
  <si>
    <t>KATHY HOCHUL (WRITE-IN)</t>
  </si>
  <si>
    <t>JUMAANE WILLIAMS (WRITE-IN)</t>
  </si>
  <si>
    <t>JOSEPH ADDABBO (WRITE-IN)</t>
  </si>
  <si>
    <t>HOYLMAN, BRAD (WRITE-IN)</t>
  </si>
  <si>
    <t>FELIPE PINEDO (WRITE-IN)</t>
  </si>
  <si>
    <t>DAVID L. BRESSLER (WRITE-IN)</t>
  </si>
  <si>
    <t>CYNTHIA E NIXON (WRITE-IN)</t>
  </si>
  <si>
    <t>CHELE CHIAVACCI FARLEY (WRITE-IN)</t>
  </si>
  <si>
    <t>CHELE CHAVALLI FARLEY (WRITE-IN)</t>
  </si>
  <si>
    <t>BRIAN T. BARNWELL (WRITE-IN)</t>
  </si>
  <si>
    <t>ANDREW M CUOMO (WRITE-IN)</t>
  </si>
  <si>
    <t>ANDREW J. LANZA (WRITE-IN)</t>
  </si>
  <si>
    <t>ANDREW GOUNARDES (WRITE-IN)</t>
  </si>
  <si>
    <t>ANDREA STUART-COUSINS (WRITE-IN)</t>
  </si>
  <si>
    <t>ALLAN SHAW (WRITE-IN)</t>
  </si>
  <si>
    <t>15th Senate District - Reform - Primary September 13, 2018</t>
  </si>
  <si>
    <t>Simcha Felder (DEM)</t>
  </si>
  <si>
    <t>Blake Morris (DEM)</t>
  </si>
  <si>
    <t>Part of Kings County Vote Results</t>
  </si>
  <si>
    <t>17th Senate District - Democratic - Primary September 13, 2018</t>
  </si>
  <si>
    <t>Julia Salazar (DEM)</t>
  </si>
  <si>
    <t>Martin M. Dilan (DEM)</t>
  </si>
  <si>
    <t>18th Senate District - Democratic - Primary September 13, 2018</t>
  </si>
  <si>
    <t>Zellnor Y. Myrie (DEM)</t>
  </si>
  <si>
    <t>Jesse E. Hamilton (DEM)</t>
  </si>
  <si>
    <t>20th Senate District - Democratic - Primary September 13, 2018</t>
  </si>
  <si>
    <t>Ross Barkan (DEM)</t>
  </si>
  <si>
    <t>Andrew S. Gounardes (DEM)</t>
  </si>
  <si>
    <t>22nd Senate District - Democratic - Primary September 13, 2018</t>
  </si>
  <si>
    <t>23rd Senate District - Reform - Primary September 13, 2018</t>
  </si>
  <si>
    <t>Part of Richmond County Vote Results</t>
  </si>
  <si>
    <t>Diane J. Savino (REF)</t>
  </si>
  <si>
    <t>Alan Schukin (REF)</t>
  </si>
  <si>
    <t>Andrew M. Cuomo (REF)</t>
  </si>
  <si>
    <t>Anthony Epaphary (REF)</t>
  </si>
  <si>
    <t>Bobby Digi Olisa (REF)</t>
  </si>
  <si>
    <t>Brandon P. Stradford (REF)</t>
  </si>
  <si>
    <t>Charles D. Fall (REF)</t>
  </si>
  <si>
    <t>Charlotte McManus (REF)</t>
  </si>
  <si>
    <t>Chele Chiavacci Farley (REF)</t>
  </si>
  <si>
    <t>Chuck Shumer (REF)</t>
  </si>
  <si>
    <t>David Chaperan</t>
  </si>
  <si>
    <t>Eden Hazard (REF)</t>
  </si>
  <si>
    <t>Jasmine L. Robinson (REF)</t>
  </si>
  <si>
    <t>Kirsten E Gillibrand (REF)</t>
  </si>
  <si>
    <t>Larry Sharpe</t>
  </si>
  <si>
    <t>Mathyde Frontus</t>
  </si>
  <si>
    <t>Max N. Rose (REF)</t>
  </si>
  <si>
    <t>Olga Ford</t>
  </si>
  <si>
    <t>Pat Kane (REF)</t>
  </si>
  <si>
    <t>Ross Barkan (REF)</t>
  </si>
  <si>
    <t>Sean Quinn (REF)</t>
  </si>
  <si>
    <t>Simcha Felder (REF)</t>
  </si>
  <si>
    <t>Unattributable Write-In (REF)</t>
  </si>
  <si>
    <t>Uncounted Write-In Per Statute (REF)</t>
  </si>
  <si>
    <t>Zellnor Myrie (REF)</t>
  </si>
  <si>
    <t>23rd Senate District - Democratic - Primary September 13, 2018</t>
  </si>
  <si>
    <t>Brandon P. Stradford (DEM)</t>
  </si>
  <si>
    <t>Diane J. Savino (DEM)</t>
  </si>
  <si>
    <t>Jasmine L. Robinson (DEM)</t>
  </si>
  <si>
    <t>Wendy Li (REF)</t>
  </si>
  <si>
    <t>Zephyr Teachout (REF)</t>
  </si>
  <si>
    <t>Uday Kak (REF)</t>
  </si>
  <si>
    <t>Tony Avella (REF)</t>
  </si>
  <si>
    <t>Thomas Noone (REF)</t>
  </si>
  <si>
    <t>Stevie Nicks (REF)</t>
  </si>
  <si>
    <t>Robert Rosenthal (REF)</t>
  </si>
  <si>
    <t>Robert Jackson (REF)</t>
  </si>
  <si>
    <t>Noah Lyon (REF)</t>
  </si>
  <si>
    <t>Myrie Zellnor (REF)</t>
  </si>
  <si>
    <t>Max Jaffe (REF)</t>
  </si>
  <si>
    <t>Maury Buchelter (REF)</t>
  </si>
  <si>
    <t>Maupe Dean (REF)</t>
  </si>
  <si>
    <t>Martin Malave Dilan (REF)</t>
  </si>
  <si>
    <t>Mario Cuomo (REF)</t>
  </si>
  <si>
    <t>Luis Sepulveda (REF)</t>
  </si>
  <si>
    <t>Letitia James (REF)</t>
  </si>
  <si>
    <t>Larry Sharpe (REF)</t>
  </si>
  <si>
    <t>Kate Bonio (REF)</t>
  </si>
  <si>
    <t>Karl Marx (REF)</t>
  </si>
  <si>
    <t>Julian Cortez (REF)</t>
  </si>
  <si>
    <t>Julia Salazar (REF)</t>
  </si>
  <si>
    <t>James Scott (REF)</t>
  </si>
  <si>
    <t>Dory Embry (REF)</t>
  </si>
  <si>
    <t>Donald Trump Jr. (REF)</t>
  </si>
  <si>
    <t>Christopher Marte (REF)</t>
  </si>
  <si>
    <t>Chiavacci Farley (REF)</t>
  </si>
  <si>
    <t>Brian Kavanagh (REF)</t>
  </si>
  <si>
    <t>Brian Kavanagd (REF)</t>
  </si>
  <si>
    <t>Blake Morris (REF)</t>
  </si>
  <si>
    <t>Anthony Boudain (REF)</t>
  </si>
  <si>
    <t>Art Germain (REF)</t>
  </si>
  <si>
    <t>Andrew Cuomo (REF)</t>
  </si>
  <si>
    <t>Andree Steward-Casine (REF)</t>
  </si>
  <si>
    <t>Anthony Arias (REF)</t>
  </si>
  <si>
    <t>Part of New York County Vote Results</t>
  </si>
  <si>
    <t>26th Senate District - Reform - Primary September 13, 2018</t>
  </si>
  <si>
    <t>Zephyr Teachout (IND)</t>
  </si>
  <si>
    <t>Zellnor Y. Myrie (IND)</t>
  </si>
  <si>
    <t>Senador Estatal (IND)</t>
  </si>
  <si>
    <t>Sean Patrick Maloney (IND)</t>
  </si>
  <si>
    <t>Rebecca Seawright (IND)</t>
  </si>
  <si>
    <t>Peter Holmberg (IND)</t>
  </si>
  <si>
    <t>Paul Collins (IND)</t>
  </si>
  <si>
    <t>Nancy Sylva (IND)</t>
  </si>
  <si>
    <t>Micheal Michel(IND)</t>
  </si>
  <si>
    <t>Michael Michel (IND)</t>
  </si>
  <si>
    <t>Marissa De Angelis (IND)</t>
  </si>
  <si>
    <t>Mario Cuomo (IND)</t>
  </si>
  <si>
    <t>Liz Krueger (IND)</t>
  </si>
  <si>
    <t>Letitia James (IND)</t>
  </si>
  <si>
    <t>Kristen Gillibrand (IND)</t>
  </si>
  <si>
    <t>Kirsten Gillibrand (IND)</t>
  </si>
  <si>
    <t>Kathy C. Hochul (IND)</t>
  </si>
  <si>
    <t>Karma Hara (IND)</t>
  </si>
  <si>
    <t>Jumaane Williams (IND)</t>
  </si>
  <si>
    <t>Julia Salazar (IND)</t>
  </si>
  <si>
    <t>John Liu (IND)</t>
  </si>
  <si>
    <t>John Flateavy (IND)</t>
  </si>
  <si>
    <t>John Brooks (IND)</t>
  </si>
  <si>
    <t>Joe Smith (IND)</t>
  </si>
  <si>
    <t>Jessica Ramos (IND)</t>
  </si>
  <si>
    <t>James S. Burrell II (IND)</t>
  </si>
  <si>
    <t>Gregory-John Fischer (IND)</t>
  </si>
  <si>
    <t>George Tavis (IND)</t>
  </si>
  <si>
    <t>Dr. Jeff Ascherman (IND)</t>
  </si>
  <si>
    <t>Cynthia Nixon (IND)</t>
  </si>
  <si>
    <t>Chuck Schumer (IND)</t>
  </si>
  <si>
    <t>Blake Morris (IND)</t>
  </si>
  <si>
    <t>Blake Merns (IND)</t>
  </si>
  <si>
    <t>Bibi Netgnyahu (IND)</t>
  </si>
  <si>
    <t>Ben Kallos (IND)</t>
  </si>
  <si>
    <t>Barack Obama (IND)</t>
  </si>
  <si>
    <t>Ari Sytner (IND)</t>
  </si>
  <si>
    <t>Andrew Cuomo (IND)</t>
  </si>
  <si>
    <t>Alexander Hairio Seki (IND)</t>
  </si>
  <si>
    <t>28th Senate District - Independence - Primary September 13, 2018</t>
  </si>
  <si>
    <t>Thomas A. Leon (DEM)</t>
  </si>
  <si>
    <t>Robert Jackson (DEM)</t>
  </si>
  <si>
    <t>Marisol Alcantara (DEM)</t>
  </si>
  <si>
    <t>Tirso S. Pina (DEM)</t>
  </si>
  <si>
    <t>31st Senate District - Democratic - Primary September 13, 2018</t>
  </si>
  <si>
    <t>Andrea Stewart-Cousins (DEM)</t>
  </si>
  <si>
    <t>Virginia M. Perez (DEM)</t>
  </si>
  <si>
    <t>35th Senate District - Democratic - Primary September 13, 2018</t>
  </si>
  <si>
    <t>Shaqurah G. Zachery (DEM)</t>
  </si>
  <si>
    <t>Timothy M. Kennedy (DEM)</t>
  </si>
  <si>
    <t>63rd Senate District - Democratic - Primary September 13, 2018</t>
  </si>
  <si>
    <t>Andrew R. Garbarino (WEP)</t>
  </si>
  <si>
    <t>Thomas E. Murray III (WEP)</t>
  </si>
  <si>
    <t>Part of Suffolk County Vote Results</t>
  </si>
  <si>
    <t>7th Assembly District - Women's Equality - Primary September 13, 2018</t>
  </si>
  <si>
    <t>James Coll (REP)</t>
  </si>
  <si>
    <t>John K. Mikulin (REP)</t>
  </si>
  <si>
    <t>17th Assembly District - Republican - Primary September 13, 2018</t>
  </si>
  <si>
    <t>Kimberly Snow (REF)</t>
  </si>
  <si>
    <t>James Coll (REF)</t>
  </si>
  <si>
    <t>John K. Mikulin (REF)</t>
  </si>
  <si>
    <t>17th Assembly District - Reform - Primary September 13, 2018</t>
  </si>
  <si>
    <t>Earlene Hooper (DEM)</t>
  </si>
  <si>
    <t>Taylor R. Raynor (DEM)</t>
  </si>
  <si>
    <t>18th Assembly District - Democratic - Primary September 13, 2018</t>
  </si>
  <si>
    <t>Jack Vobis (DEM)</t>
  </si>
  <si>
    <t>Juan C. Vides (DEM)</t>
  </si>
  <si>
    <t>20th Assembly District - Democratic - Primary September 13, 2018</t>
  </si>
  <si>
    <t>Juan Vides (REF)</t>
  </si>
  <si>
    <t>Melissa Miller (REF)</t>
  </si>
  <si>
    <t>Jack Vobis (REF)</t>
  </si>
  <si>
    <t>20th Assembly District - Reform - Primary September 13, 2018</t>
  </si>
  <si>
    <t>Hillary Becker (REF)</t>
  </si>
  <si>
    <t>Leticia James (REF)</t>
  </si>
  <si>
    <t>Judy A. Griffin (REF)</t>
  </si>
  <si>
    <t>21st Assembly District - Reform - Primary September 13, 2018</t>
  </si>
  <si>
    <t>Tom Murray (REF)</t>
  </si>
  <si>
    <t>Thomas P. Sullivan (REF)</t>
  </si>
  <si>
    <t>Stacey Pheffer Amato (REF)</t>
  </si>
  <si>
    <t>Slawomir Platta (REF)</t>
  </si>
  <si>
    <t>Paul R. Ciccarello (REF)</t>
  </si>
  <si>
    <t>Natalia Navas (REF)</t>
  </si>
  <si>
    <t>Michele B. Titus (REF)</t>
  </si>
  <si>
    <t>Matthew Pecorilo (REF)</t>
  </si>
  <si>
    <t>Matt Peccorine (REF)</t>
  </si>
  <si>
    <t>Linda B. Rosenthal (REF)</t>
  </si>
  <si>
    <t>Letitia A. James (REF)</t>
  </si>
  <si>
    <t>Henry Lagos (REF)</t>
  </si>
  <si>
    <t>David Streiche (REF)</t>
  </si>
  <si>
    <t>Cynthia E. Nixon (REF)</t>
  </si>
  <si>
    <t>Audrey Pheffer (REF)</t>
  </si>
  <si>
    <t>Anthony Aria (REF)</t>
  </si>
  <si>
    <t>23rd Assembly District - Reform - Primary September 13, 2018</t>
  </si>
  <si>
    <t>Vickie Paladino (REF)</t>
  </si>
  <si>
    <t>Sarah Clark (REF)</t>
  </si>
  <si>
    <t>Mahfuzal Islam (REF)</t>
  </si>
  <si>
    <t>Jonathan G. Jacobson (REF)</t>
  </si>
  <si>
    <t>Jonah Greenblatt (REF)</t>
  </si>
  <si>
    <t>John Liu (REF)</t>
  </si>
  <si>
    <t>Fang-Huz Wong (REF)</t>
  </si>
  <si>
    <t>Ethan Listig-Elgratdy (REF)</t>
  </si>
  <si>
    <t>D.2 Glenn Yost (REF)</t>
  </si>
  <si>
    <t>Cynthia M. Nixon (REF)</t>
  </si>
  <si>
    <t>24th Assembly District - Reform - Primary September 13, 2018</t>
  </si>
  <si>
    <t>Ronald Kim (REF)</t>
  </si>
  <si>
    <t>Nily Rozic (REF)</t>
  </si>
  <si>
    <t>Nechama Peikes (REF)</t>
  </si>
  <si>
    <t>Mickey Mouse (REF)</t>
  </si>
  <si>
    <t>Hillary Clinton (REF)</t>
  </si>
  <si>
    <t>Barack Obama (REF)</t>
  </si>
  <si>
    <t>Aria Luna Fernandez (REF)</t>
  </si>
  <si>
    <t>25th Assembly District - Reform - Primary September 13, 2018</t>
  </si>
  <si>
    <t>Patrick O'Conner (REF)</t>
  </si>
  <si>
    <t>Juan Dario Castellanos (REF)</t>
  </si>
  <si>
    <t>Dr. Zafar Iqbal Noori (REF)</t>
  </si>
  <si>
    <t>Doug Smith (REF)</t>
  </si>
  <si>
    <t>Daniel Rosenthal (REF)</t>
  </si>
  <si>
    <t>Ari Espinal (REF)</t>
  </si>
  <si>
    <t>27th Assembly District - Reform - Primary September 13, 2018</t>
  </si>
  <si>
    <t>Robert J. Benamou (GRE)</t>
  </si>
  <si>
    <t>Letitia A. James (GRE)</t>
  </si>
  <si>
    <t>Henry Bear (GRE)</t>
  </si>
  <si>
    <t>Danniel S. Maio (GRE)</t>
  </si>
  <si>
    <t>Cynthia E. Nixon (GRE)</t>
  </si>
  <si>
    <t>Ari Espinal (GRE)</t>
  </si>
  <si>
    <t>Andrew Hevesi (GRE)</t>
  </si>
  <si>
    <t>28th Assembly District - Green - Primary September 13, 2018</t>
  </si>
  <si>
    <t>Danniel S. Maio (WOR)</t>
  </si>
  <si>
    <t>Andrew Hevesi (WOR)</t>
  </si>
  <si>
    <t>28th Assembly District - Working Families - Primary September 13, 2018</t>
  </si>
  <si>
    <t>Anthony H. Palumbo (REP)</t>
  </si>
  <si>
    <t>Mike Yacubich (REP)</t>
  </si>
  <si>
    <t>2nd Assembly District - Republican - Primary September 13, 2018</t>
  </si>
  <si>
    <t>Thomas P. Sullivan (IND)</t>
  </si>
  <si>
    <t>Slawomir Platta (IND)</t>
  </si>
  <si>
    <t>Peter Vella (IND)</t>
  </si>
  <si>
    <t>Patrick OConnor (IND)</t>
  </si>
  <si>
    <t>Patricia James Mahoney (IND)</t>
  </si>
  <si>
    <t>Nancy B. Sliwa (IND)</t>
  </si>
  <si>
    <t>Mickey Mouse (IND)</t>
  </si>
  <si>
    <t>Marcus Molinaro (IND)</t>
  </si>
  <si>
    <t>Danniel S. Maio (IND)</t>
  </si>
  <si>
    <t>Cynthia E. Nixon (IND)</t>
  </si>
  <si>
    <t>Chale Farley (IND)</t>
  </si>
  <si>
    <t>Carl Heastie (IND)</t>
  </si>
  <si>
    <t>Andrew M. Cuomo (IND)</t>
  </si>
  <si>
    <t>Andrew Hevesi (IND)</t>
  </si>
  <si>
    <t>28th Assembly District - Independence - Primary September 13, 2018</t>
  </si>
  <si>
    <t>Hsuan Ye Lin (WEP)</t>
  </si>
  <si>
    <t>Danniel S. Maio (WEP)</t>
  </si>
  <si>
    <t>28th Assembly District - Women's Equality - Primary September 13, 2018</t>
  </si>
  <si>
    <t>Brian T. Barnwell (DEM)</t>
  </si>
  <si>
    <t>Melissa Sklarz (DEM)</t>
  </si>
  <si>
    <t>30th Assembly District - Democratic - Primary September 13, 2018</t>
  </si>
  <si>
    <t>Unattributable Write-In (WEP)</t>
  </si>
  <si>
    <t>30th Assembly District - Women's Equality - Primary September 13, 2018</t>
  </si>
  <si>
    <t>Vivian Cook (REF)</t>
  </si>
  <si>
    <t>Sean P. Maloney (REF)</t>
  </si>
  <si>
    <t>Ivana Thompson (REF)</t>
  </si>
  <si>
    <t>Doreen Thompson (REF)</t>
  </si>
  <si>
    <t>Andrew M Cuomo (REF)</t>
  </si>
  <si>
    <t>32nd Assembly District - Reform - Primary September 13, 2018</t>
  </si>
  <si>
    <t>Clyde Vanel (DEM)</t>
  </si>
  <si>
    <t>Oster G. Bryan (DEM)</t>
  </si>
  <si>
    <t>33rd Assembly District - Democratic - Primary September 13, 2018</t>
  </si>
  <si>
    <t>Oster G. Bryan (REF)</t>
  </si>
  <si>
    <t>Lalita L. Etwaroo (REF)</t>
  </si>
  <si>
    <t>33rd Assembly District - Reform - Primary September 13, 2018</t>
  </si>
  <si>
    <t>Mike Hanley (REF)</t>
  </si>
  <si>
    <t>Mike Dendekker (REF)</t>
  </si>
  <si>
    <t>Luis Gomez (REF)</t>
  </si>
  <si>
    <t>Jose Peralta (REF)</t>
  </si>
  <si>
    <t>Jimmy McMillian (REF)</t>
  </si>
  <si>
    <t>Jessica Ramos (REF)</t>
  </si>
  <si>
    <t>Catalina Cruz (REF)</t>
  </si>
  <si>
    <t>Angela Carrazo (REF)</t>
  </si>
  <si>
    <t>34th Assembly District - Reform - Primary September 13, 2018</t>
  </si>
  <si>
    <t>Yue Ning Zong (REF)</t>
  </si>
  <si>
    <t>Sonya Harvey (REF)</t>
  </si>
  <si>
    <t>Gary Finch (REF)</t>
  </si>
  <si>
    <t>Edosa T. McKoy (REF)</t>
  </si>
  <si>
    <t>Brian T. Barnwell (REF)</t>
  </si>
  <si>
    <t>35th Assembly District - Reform - Primary September 13, 2018</t>
  </si>
  <si>
    <t>Link Aller (REF)</t>
  </si>
  <si>
    <t>Kevin Lalka (REF)</t>
  </si>
  <si>
    <t>Kathleen Cleary (REF)</t>
  </si>
  <si>
    <t>John Provenzano (REF)</t>
  </si>
  <si>
    <t>Grace Meng (REF)</t>
  </si>
  <si>
    <t>David Buchwald (REF)</t>
  </si>
  <si>
    <t>Christine Pellegrino (REF)</t>
  </si>
  <si>
    <t>Charles D. Lavine (REF)</t>
  </si>
  <si>
    <t>Alexandria Ocasio-Cortez (REF)</t>
  </si>
  <si>
    <t>Adam Roberts (REF)</t>
  </si>
  <si>
    <t>37th Assembly District - Reform - Primary September 13, 2018</t>
  </si>
  <si>
    <t>Yonel E. Letellier Sosa (DEM)</t>
  </si>
  <si>
    <t>Catalina Cruz (DEM)</t>
  </si>
  <si>
    <t>Ari Espinal (DEM)</t>
  </si>
  <si>
    <t>39th Assembly District - Democratic - Primary September 13, 2018</t>
  </si>
  <si>
    <t>John Stamos (REF)</t>
  </si>
  <si>
    <t>Bob Heaney (REF)</t>
  </si>
  <si>
    <t>John N. Scandalios (REF)</t>
  </si>
  <si>
    <t>40th Assembly District - Reform - Primary September 13, 2018</t>
  </si>
  <si>
    <t>Victor Jordan (DEM)</t>
  </si>
  <si>
    <t>Rodneyse Bichotte (DEM)</t>
  </si>
  <si>
    <t>42nd Assembly District - Democratic - Primary September 13, 2018</t>
  </si>
  <si>
    <t>Rudy Mason (IND)</t>
  </si>
  <si>
    <t>Latitia James (IND)</t>
  </si>
  <si>
    <t>Jose Miguel Arauto (IND)</t>
  </si>
  <si>
    <t>Jonnana D. Williams (IND)</t>
  </si>
  <si>
    <t>Deborch Walker (IND)</t>
  </si>
  <si>
    <t>Cuomo James (IND)</t>
  </si>
  <si>
    <t>43rd Assembly District - Independence - Primary September 13, 2018</t>
  </si>
  <si>
    <t>Ethan Lustig-Elgrably (DEM)</t>
  </si>
  <si>
    <t>Mathylde Frontus (DEM)</t>
  </si>
  <si>
    <t>46th Assembly District - Democratic - Primary September 13, 2018</t>
  </si>
  <si>
    <t>Mathylde Frontus (WEP)</t>
  </si>
  <si>
    <t>Ethan Lustig-Elgrably (WEP)</t>
  </si>
  <si>
    <t>46th Assembly District - Women's Equality - Primary September 13, 2018</t>
  </si>
  <si>
    <t>Maritza Davila (DEM)</t>
  </si>
  <si>
    <t>Humberto Soto (DEM)</t>
  </si>
  <si>
    <t>53rd Assembly District - Democratic - Primary September 13, 2018</t>
  </si>
  <si>
    <t>Jaytee Spurgeon (DEM)</t>
  </si>
  <si>
    <t>Charles Barron (DEM)</t>
  </si>
  <si>
    <t>60th Assembly District - Democratic - Primary September 13, 2018</t>
  </si>
  <si>
    <t>Patricia Kane (DEM)</t>
  </si>
  <si>
    <t>Charles D. Fall (DEM)</t>
  </si>
  <si>
    <t>Bobby D. Olisa (DEM)</t>
  </si>
  <si>
    <t>61st Assembly District - Democratic - Primary September 13, 2018</t>
  </si>
  <si>
    <t>Ashley F. Zanatta (REP)</t>
  </si>
  <si>
    <t>Glenn A. Yost (REP)</t>
  </si>
  <si>
    <t>Michael W. Reilly Jr. (REP)</t>
  </si>
  <si>
    <t>62nd Assembly District - Republican - Primary September 13, 2018</t>
  </si>
  <si>
    <t>Michael W. Reilly Jr. (CON)</t>
  </si>
  <si>
    <t>Michael Ryan (CON)</t>
  </si>
  <si>
    <t>Glenn A. Yost (CON)</t>
  </si>
  <si>
    <t>Ashley F. Zanatta (CON)</t>
  </si>
  <si>
    <t>62nd Assembly District - Conservative - Primary September 13, 2018</t>
  </si>
  <si>
    <t>Uncounted Write-In Per Statute</t>
  </si>
  <si>
    <t>Unattributable Write-In</t>
  </si>
  <si>
    <t>Michael W. Reilly Jr. (REF)</t>
  </si>
  <si>
    <t>Marc Molinaro (REF)</t>
  </si>
  <si>
    <t>Ian F. Wismann (REF)</t>
  </si>
  <si>
    <t>Amy Salerno (REF)</t>
  </si>
  <si>
    <t>Aaron Rudoff (REF)</t>
  </si>
  <si>
    <t>Glenn A. Yost (REF)</t>
  </si>
  <si>
    <t>Ashley F. Zanatta (REF)</t>
  </si>
  <si>
    <t>62nd Assembly District - Reform - Primary September 13, 2018</t>
  </si>
  <si>
    <t>Ovin Knox (REF)</t>
  </si>
  <si>
    <t>Nicholas Siclary (REF)</t>
  </si>
  <si>
    <t>Nicholas J. Robbins (REF)</t>
  </si>
  <si>
    <t>Nancy Sliwa (REF)</t>
  </si>
  <si>
    <t>Matthew J. Titone (REF)</t>
  </si>
  <si>
    <t>Guobin Chen (REF)</t>
  </si>
  <si>
    <t>Eugene Silverman (REF)</t>
  </si>
  <si>
    <t>Anthony Demaio (REF)</t>
  </si>
  <si>
    <t>Michael J. Cusick (REF)</t>
  </si>
  <si>
    <t>63rd Assembly District - Reform - Primary September 13, 2018</t>
  </si>
  <si>
    <t>Michael Savage (REF)</t>
  </si>
  <si>
    <t>Martin J. Golden (REF)</t>
  </si>
  <si>
    <t>Justin Brannan (REF)</t>
  </si>
  <si>
    <t>Derek Jeter (REF)</t>
  </si>
  <si>
    <t>David Carr (REF)</t>
  </si>
  <si>
    <t>Adam Baumel (REF)</t>
  </si>
  <si>
    <t>Nicole Malliotakis (REF)</t>
  </si>
  <si>
    <t>64th Assembly District - Reform - Primary September 13, 2018</t>
  </si>
  <si>
    <t>Yuh-Line Niov (REF)</t>
  </si>
  <si>
    <t>Yuh-Line Niou (REF)</t>
  </si>
  <si>
    <t>Lavinia Palladium (REF)</t>
  </si>
  <si>
    <t>Joseph N. Garba (REF)</t>
  </si>
  <si>
    <t>Joe Goarba (REF)</t>
  </si>
  <si>
    <t>James Madison (REF)</t>
  </si>
  <si>
    <t>Ivanka Trump (REF)</t>
  </si>
  <si>
    <t>Gabriel Cohn-Mangin (REF)</t>
  </si>
  <si>
    <t>Adam Shoemaker (REF)</t>
  </si>
  <si>
    <t>65th Assembly District - Reform - Primary September 13, 2018</t>
  </si>
  <si>
    <t>Deborah Glick (WOR)</t>
  </si>
  <si>
    <t>Douglass Seidman (WOR)</t>
  </si>
  <si>
    <t>66th Assembly District - Working Families - Primary September 13, 2018</t>
  </si>
  <si>
    <t>Stephen Delger (REF)</t>
  </si>
  <si>
    <t>Matthew Vestal (REF)</t>
  </si>
  <si>
    <t>Gerlo Liu (REF)</t>
  </si>
  <si>
    <t>Feder Garin (REF)</t>
  </si>
  <si>
    <t>Deborah J. Glick (REF)</t>
  </si>
  <si>
    <t>Ashvin Krshnan (REF)</t>
  </si>
  <si>
    <t>66th Assembly District - Reform - Primary September 13, 2018</t>
  </si>
  <si>
    <t>John Ruiz (DEM)</t>
  </si>
  <si>
    <t>Robert J. Rodriguez (DEM)</t>
  </si>
  <si>
    <t>68th Assembly District - Democratic - Primary September 13, 2018</t>
  </si>
  <si>
    <t>Daniel J. O'Donnell (DEM)</t>
  </si>
  <si>
    <t>Ruben D. Vargas (DEM)</t>
  </si>
  <si>
    <t>69th Assembly District - Democratic - Primary September 13, 2018</t>
  </si>
  <si>
    <t>Alfred E. Taylor (DEM)</t>
  </si>
  <si>
    <t>Luis Tejada (DEM)</t>
  </si>
  <si>
    <t>Guillermo A. Perez (DEM)</t>
  </si>
  <si>
    <t>71st Assembly District - Democratic - Primary September 13, 2018</t>
  </si>
  <si>
    <t>Sosa A. Jimenez (DEM)</t>
  </si>
  <si>
    <t>Carmen N. De La Rosa (DEM)</t>
  </si>
  <si>
    <t>Yomaris M. Smith (DEM)</t>
  </si>
  <si>
    <t>72nd Assembly District - Democratic - Primary September 13, 2018</t>
  </si>
  <si>
    <t>Richard Gotfried (IND)</t>
  </si>
  <si>
    <t>Jeff Ascherman (IND)</t>
  </si>
  <si>
    <t>Clyde Vanel (IND)</t>
  </si>
  <si>
    <t>73rd Assembly District - Independence - Primary September 13, 2018</t>
  </si>
  <si>
    <t>Juan Pagan (DEM)</t>
  </si>
  <si>
    <t>Harvey D. Epstein (DEM)</t>
  </si>
  <si>
    <t>Akshay A. Vaishampayan (DEM)</t>
  </si>
  <si>
    <t>74th Assembly District - Democratic - Primary September 13, 2018</t>
  </si>
  <si>
    <t>Carmen E. Arroyo (DEM)</t>
  </si>
  <si>
    <t>Amanda N. Septimo (DEM)</t>
  </si>
  <si>
    <t>84th Assembly District - Democratic - Primary September 13, 2018</t>
  </si>
  <si>
    <t>John Perez (DEM)</t>
  </si>
  <si>
    <t>Karines Reyes (DEM)</t>
  </si>
  <si>
    <t>Farah Despeignes (DEM)</t>
  </si>
  <si>
    <t>87th Assembly District - Democratic - Primary September 13, 2018</t>
  </si>
  <si>
    <t>Nader Sayegh (GRE)</t>
  </si>
  <si>
    <t>90th Assembly District - Green - Primary September 13, 2018</t>
  </si>
  <si>
    <t>Nader Sayegh (WOR)</t>
  </si>
  <si>
    <t>90th Assembly District - Working Families - Primary September 13, 2018</t>
  </si>
  <si>
    <t>Anthony Nicodemo (WEP)</t>
  </si>
  <si>
    <t>Nader Sayegh (WEP)</t>
  </si>
  <si>
    <t>90th Assembly District - Women's Equality - Primary September 13, 2018</t>
  </si>
  <si>
    <t>Rosario Presti, Jr. (REF)</t>
  </si>
  <si>
    <t>Ellen C. Jaffee (REF)</t>
  </si>
  <si>
    <t>97th Assembly District - Reform - Primary September 13, 2018</t>
  </si>
  <si>
    <t>Jamie L. Romeo (DEM)</t>
  </si>
  <si>
    <t>Todd P. Grady (DEM)</t>
  </si>
  <si>
    <t>Jaclyn Richard (DEM)</t>
  </si>
  <si>
    <t>136th Assembly District - Democratic - Primary September 13, 2018</t>
  </si>
  <si>
    <t>David F. Gantt (DEM)</t>
  </si>
  <si>
    <t>Ann C. Lewis (DEM)</t>
  </si>
  <si>
    <t>137th Assembly District - Democratic - Primary September 13, 2018</t>
  </si>
  <si>
    <t>Erik T. Bohen (REP)</t>
  </si>
  <si>
    <t>Timothy C. Nolan (REP)</t>
  </si>
  <si>
    <t>142nd Assembly District - Republican - Primary September 13, 2018</t>
  </si>
  <si>
    <t>Thomas J. Mescall Jr. (CON)</t>
  </si>
  <si>
    <t>Erik T. Bohen (CON)</t>
  </si>
  <si>
    <t>142nd Assembly District - Conservative - Primary September 13, 2018</t>
  </si>
  <si>
    <t>Erik T. Bohen (IND)</t>
  </si>
  <si>
    <t>Michelle M. Kennedy (IND)</t>
  </si>
  <si>
    <t>142nd Assembly District - Independence - Primary September 13, 2018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</si>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</sst>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4">
    <xf numFmtId="0" fontId="0" fillId="0" borderId="0" xfId="0"/>
    <xf numFmtId="3" fontId="4" fillId="0" borderId="1" xfId="0" applyNumberFormat="1" applyFont="1" applyBorder="1" applyAlignment="1">
      <alignment vertical="top"/>
    </xf>
    <xf numFmtId="3" fontId="1" fillId="4" borderId="8" xfId="0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left" wrapText="1"/>
    </xf>
    <xf numFmtId="3" fontId="1" fillId="4" borderId="6" xfId="0" applyNumberFormat="1" applyFont="1" applyFill="1" applyBorder="1" applyAlignment="1">
      <alignment vertical="top"/>
    </xf>
    <xf numFmtId="0" fontId="3" fillId="3" borderId="7" xfId="0" applyFont="1" applyFill="1" applyBorder="1" applyAlignment="1">
      <alignment horizontal="left" wrapText="1"/>
    </xf>
    <xf numFmtId="3" fontId="4" fillId="0" borderId="8" xfId="0" applyNumberFormat="1" applyFont="1" applyBorder="1" applyAlignment="1">
      <alignment vertical="top"/>
    </xf>
    <xf numFmtId="3" fontId="1" fillId="0" borderId="6" xfId="0" applyNumberFormat="1" applyFont="1" applyBorder="1" applyAlignment="1">
      <alignment vertical="top"/>
    </xf>
    <xf numFmtId="3" fontId="1" fillId="0" borderId="9" xfId="0" applyNumberFormat="1" applyFont="1" applyBorder="1" applyAlignment="1">
      <alignment vertical="top"/>
    </xf>
    <xf numFmtId="3" fontId="1" fillId="0" borderId="9" xfId="0" applyNumberFormat="1" applyFont="1" applyFill="1" applyBorder="1" applyAlignment="1">
      <alignment vertical="top"/>
    </xf>
    <xf numFmtId="3" fontId="1" fillId="5" borderId="6" xfId="0" applyNumberFormat="1" applyFont="1" applyFill="1" applyBorder="1" applyAlignment="1">
      <alignment vertical="top"/>
    </xf>
    <xf numFmtId="3" fontId="1" fillId="5" borderId="9" xfId="0" applyNumberFormat="1" applyFont="1" applyFill="1" applyBorder="1" applyAlignment="1">
      <alignment vertical="top"/>
    </xf>
    <xf numFmtId="0" fontId="2" fillId="6" borderId="7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0" fillId="0" borderId="0" xfId="0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vertical="top"/>
    </xf>
    <xf numFmtId="3" fontId="4" fillId="4" borderId="8" xfId="0" applyNumberFormat="1" applyFont="1" applyFill="1" applyBorder="1" applyAlignment="1">
      <alignment vertical="top"/>
    </xf>
    <xf numFmtId="0" fontId="3" fillId="6" borderId="7" xfId="0" applyFont="1" applyFill="1" applyBorder="1" applyAlignment="1">
      <alignment horizontal="left" wrapText="1"/>
    </xf>
    <xf numFmtId="3" fontId="1" fillId="0" borderId="6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center" wrapText="1"/>
    </xf>
    <xf numFmtId="3" fontId="4" fillId="0" borderId="14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top"/>
    </xf>
    <xf numFmtId="0" fontId="3" fillId="3" borderId="5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3" fontId="4" fillId="0" borderId="8" xfId="0" applyNumberFormat="1" applyFont="1" applyBorder="1" applyAlignment="1">
      <alignment vertical="top"/>
    </xf>
    <xf numFmtId="3" fontId="1" fillId="0" borderId="1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left" wrapText="1"/>
    </xf>
    <xf numFmtId="3" fontId="1" fillId="0" borderId="9" xfId="0" applyNumberFormat="1" applyFont="1" applyBorder="1" applyAlignment="1">
      <alignment vertical="top"/>
    </xf>
    <xf numFmtId="3" fontId="1" fillId="0" borderId="16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0" fontId="4" fillId="0" borderId="0" xfId="0" applyFont="1"/>
    <xf numFmtId="3" fontId="1" fillId="0" borderId="0" xfId="0" applyNumberFormat="1" applyFont="1"/>
    <xf numFmtId="0" fontId="3" fillId="3" borderId="10" xfId="0" applyFont="1" applyFill="1" applyBorder="1" applyAlignment="1">
      <alignment horizontal="left" wrapText="1"/>
    </xf>
    <xf numFmtId="3" fontId="1" fillId="5" borderId="0" xfId="0" applyNumberFormat="1" applyFont="1" applyFill="1"/>
    <xf numFmtId="3" fontId="1" fillId="5" borderId="8" xfId="0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top"/>
    </xf>
    <xf numFmtId="3" fontId="1" fillId="4" borderId="6" xfId="0" applyNumberFormat="1" applyFont="1" applyFill="1" applyBorder="1" applyAlignment="1">
      <alignment vertical="top"/>
    </xf>
    <xf numFmtId="0" fontId="3" fillId="3" borderId="7" xfId="0" applyFont="1" applyFill="1" applyBorder="1" applyAlignment="1">
      <alignment horizontal="left" wrapText="1"/>
    </xf>
    <xf numFmtId="3" fontId="4" fillId="0" borderId="8" xfId="0" applyNumberFormat="1" applyFont="1" applyBorder="1" applyAlignment="1">
      <alignment vertical="top"/>
    </xf>
    <xf numFmtId="3" fontId="1" fillId="4" borderId="9" xfId="0" applyNumberFormat="1" applyFont="1" applyFill="1" applyBorder="1" applyAlignment="1">
      <alignment vertical="top"/>
    </xf>
    <xf numFmtId="0" fontId="1" fillId="5" borderId="12" xfId="0" applyFont="1" applyFill="1" applyBorder="1" applyAlignment="1">
      <alignment vertical="top"/>
    </xf>
    <xf numFmtId="3" fontId="4" fillId="0" borderId="15" xfId="0" applyNumberFormat="1" applyFont="1" applyBorder="1" applyAlignment="1">
      <alignment vertical="top"/>
    </xf>
    <xf numFmtId="0" fontId="1" fillId="5" borderId="9" xfId="0" applyFont="1" applyFill="1" applyBorder="1" applyAlignment="1">
      <alignment vertical="top"/>
    </xf>
    <xf numFmtId="0" fontId="3" fillId="4" borderId="5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top"/>
    </xf>
    <xf numFmtId="3" fontId="1" fillId="4" borderId="6" xfId="0" applyNumberFormat="1" applyFont="1" applyFill="1" applyBorder="1" applyAlignment="1">
      <alignment vertical="top"/>
    </xf>
    <xf numFmtId="0" fontId="3" fillId="4" borderId="1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right" wrapText="1"/>
    </xf>
    <xf numFmtId="0" fontId="2" fillId="6" borderId="4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wrapText="1"/>
    </xf>
    <xf numFmtId="3" fontId="4" fillId="5" borderId="0" xfId="0" applyNumberFormat="1" applyFont="1" applyFill="1"/>
    <xf numFmtId="0" fontId="2" fillId="4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3" fontId="4" fillId="0" borderId="1" xfId="0" applyNumberFormat="1" applyFont="1" applyBorder="1"/>
    <xf numFmtId="0" fontId="1" fillId="3" borderId="1" xfId="0" applyFont="1" applyFill="1" applyBorder="1"/>
    <xf numFmtId="0" fontId="1" fillId="6" borderId="1" xfId="0" applyFont="1" applyFill="1" applyBorder="1"/>
    <xf numFmtId="3" fontId="4" fillId="4" borderId="1" xfId="0" applyNumberFormat="1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6" borderId="1" xfId="0" applyFont="1" applyFill="1" applyBorder="1" applyAlignment="1">
      <alignment horizontal="left" wrapText="1"/>
    </xf>
    <xf numFmtId="0" fontId="5" fillId="0" borderId="0" xfId="0" applyFont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6" fillId="0" borderId="6" xfId="0" applyFont="1" applyBorder="1"/>
    <xf numFmtId="0" fontId="0" fillId="5" borderId="9" xfId="0" applyFill="1" applyBorder="1"/>
    <xf numFmtId="0" fontId="8" fillId="6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right" vertical="center"/>
    </xf>
    <xf numFmtId="0" fontId="4" fillId="6" borderId="7" xfId="0" applyFont="1" applyFill="1" applyBorder="1"/>
    <xf numFmtId="0" fontId="4" fillId="4" borderId="8" xfId="0" applyFont="1" applyFill="1" applyBorder="1"/>
    <xf numFmtId="0" fontId="1" fillId="3" borderId="5" xfId="0" applyFont="1" applyFill="1" applyBorder="1"/>
    <xf numFmtId="0" fontId="5" fillId="0" borderId="0" xfId="0" applyFont="1" applyAlignment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4" fillId="6" borderId="1" xfId="0" applyFont="1" applyFill="1" applyBorder="1"/>
    <xf numFmtId="0" fontId="5" fillId="0" borderId="0" xfId="0" applyFont="1" applyAlignment="1">
      <alignment vertical="center"/>
    </xf>
    <xf numFmtId="0" fontId="4" fillId="0" borderId="8" xfId="0" applyFont="1" applyBorder="1"/>
    <xf numFmtId="3" fontId="1" fillId="0" borderId="6" xfId="0" applyNumberFormat="1" applyFont="1" applyBorder="1"/>
    <xf numFmtId="3" fontId="4" fillId="0" borderId="8" xfId="0" applyNumberFormat="1" applyFont="1" applyBorder="1"/>
    <xf numFmtId="3" fontId="1" fillId="5" borderId="9" xfId="0" applyNumberFormat="1" applyFont="1" applyFill="1" applyBorder="1"/>
    <xf numFmtId="3" fontId="1" fillId="4" borderId="6" xfId="0" applyNumberFormat="1" applyFont="1" applyFill="1" applyBorder="1"/>
    <xf numFmtId="3" fontId="1" fillId="4" borderId="9" xfId="0" applyNumberFormat="1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6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1" fillId="3" borderId="7" xfId="0" applyFont="1" applyFill="1" applyBorder="1"/>
    <xf numFmtId="0" fontId="1" fillId="6" borderId="7" xfId="0" applyFont="1" applyFill="1" applyBorder="1"/>
    <xf numFmtId="0" fontId="1" fillId="5" borderId="9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0" fontId="5" fillId="0" borderId="0" xfId="0" applyFont="1" applyAlignment="1">
      <alignment vertical="center"/>
    </xf>
    <xf numFmtId="0" fontId="4" fillId="5" borderId="0" xfId="0" applyFont="1" applyFill="1"/>
    <xf numFmtId="0" fontId="8" fillId="4" borderId="0" xfId="0" applyFont="1" applyFill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/>
    <xf numFmtId="0" fontId="8" fillId="6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8" fillId="6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right" vertical="center"/>
    </xf>
    <xf numFmtId="0" fontId="4" fillId="0" borderId="6" xfId="0" applyFont="1" applyBorder="1"/>
    <xf numFmtId="0" fontId="4" fillId="5" borderId="9" xfId="0" applyFont="1" applyFill="1" applyBorder="1"/>
    <xf numFmtId="0" fontId="5" fillId="0" borderId="0" xfId="0" applyFont="1" applyAlignment="1">
      <alignment vertical="center"/>
    </xf>
    <xf numFmtId="0" fontId="1" fillId="4" borderId="6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4" borderId="8" xfId="0" applyNumberFormat="1" applyFont="1" applyFill="1" applyBorder="1"/>
    <xf numFmtId="0" fontId="2" fillId="4" borderId="4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top"/>
    </xf>
    <xf numFmtId="3" fontId="1" fillId="4" borderId="8" xfId="0" applyNumberFormat="1" applyFont="1" applyFill="1" applyBorder="1" applyAlignment="1">
      <alignment vertical="top"/>
    </xf>
    <xf numFmtId="0" fontId="3" fillId="3" borderId="5" xfId="0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3" fontId="6" fillId="0" borderId="6" xfId="0" applyNumberFormat="1" applyFont="1" applyBorder="1"/>
    <xf numFmtId="3" fontId="6" fillId="5" borderId="9" xfId="0" applyNumberFormat="1" applyFont="1" applyFill="1" applyBorder="1"/>
    <xf numFmtId="0" fontId="5" fillId="0" borderId="0" xfId="0" applyFont="1" applyAlignment="1">
      <alignment vertical="center"/>
    </xf>
    <xf numFmtId="0" fontId="1" fillId="3" borderId="5" xfId="0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3" fontId="1" fillId="0" borderId="6" xfId="0" applyNumberFormat="1" applyFont="1" applyFill="1" applyBorder="1"/>
    <xf numFmtId="3" fontId="1" fillId="0" borderId="1" xfId="0" applyNumberFormat="1" applyFont="1" applyBorder="1"/>
    <xf numFmtId="3" fontId="1" fillId="0" borderId="9" xfId="0" applyNumberFormat="1" applyFont="1" applyBorder="1"/>
    <xf numFmtId="0" fontId="0" fillId="5" borderId="0" xfId="0" applyFill="1"/>
    <xf numFmtId="3" fontId="4" fillId="5" borderId="1" xfId="0" applyNumberFormat="1" applyFont="1" applyFill="1" applyBorder="1"/>
    <xf numFmtId="0" fontId="4" fillId="4" borderId="11" xfId="0" applyFont="1" applyFill="1" applyBorder="1"/>
    <xf numFmtId="3" fontId="1" fillId="0" borderId="8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3" fontId="1" fillId="0" borderId="12" xfId="0" applyNumberFormat="1" applyFont="1" applyBorder="1" applyAlignment="1">
      <alignment vertical="top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6" fillId="0" borderId="1" xfId="0" applyFont="1" applyBorder="1"/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left" wrapText="1"/>
    </xf>
    <xf numFmtId="0" fontId="0" fillId="5" borderId="1" xfId="0" applyFill="1" applyBorder="1"/>
    <xf numFmtId="3" fontId="1" fillId="0" borderId="6" xfId="0" applyNumberFormat="1" applyFont="1" applyBorder="1" applyAlignment="1">
      <alignment horizontal="right" vertical="top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5" borderId="9" xfId="0" applyFill="1" applyBorder="1" applyAlignment="1">
      <alignment horizontal="right"/>
    </xf>
    <xf numFmtId="0" fontId="0" fillId="0" borderId="0" xfId="0" applyAlignment="1">
      <alignment horizontal="right"/>
    </xf>
    <xf numFmtId="0" fontId="4" fillId="5" borderId="9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" fillId="4" borderId="4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1" fillId="2" borderId="2" xfId="0" applyFont="1" applyFill="1" applyBorder="1" applyAlignment="1">
      <alignment vertical="center" wrapText="1"/>
    </xf>
    <xf numFmtId="3" fontId="4" fillId="7" borderId="9" xfId="0" applyNumberFormat="1" applyFont="1" applyFill="1" applyBorder="1" applyAlignment="1">
      <alignment vertical="top"/>
    </xf>
    <xf numFmtId="3" fontId="4" fillId="0" borderId="1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/>
    </xf>
    <xf numFmtId="0" fontId="2" fillId="6" borderId="4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4" borderId="1" xfId="0" applyFont="1" applyFill="1" applyBorder="1"/>
    <xf numFmtId="0" fontId="6" fillId="4" borderId="6" xfId="0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top"/>
    </xf>
    <xf numFmtId="0" fontId="2" fillId="4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2" fillId="6" borderId="3" xfId="0" applyFont="1" applyFill="1" applyBorder="1" applyAlignment="1">
      <alignment horizontal="right" wrapText="1"/>
    </xf>
    <xf numFmtId="0" fontId="1" fillId="4" borderId="0" xfId="0" applyFont="1" applyFill="1" applyAlignment="1">
      <alignment vertical="top"/>
    </xf>
    <xf numFmtId="3" fontId="4" fillId="0" borderId="1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3" fontId="1" fillId="4" borderId="8" xfId="0" applyNumberFormat="1" applyFont="1" applyFill="1" applyBorder="1" applyAlignment="1">
      <alignment horizontal="right" vertical="center"/>
    </xf>
    <xf numFmtId="0" fontId="6" fillId="4" borderId="6" xfId="0" applyFont="1" applyFill="1" applyBorder="1"/>
    <xf numFmtId="0" fontId="2" fillId="8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/>
    </xf>
    <xf numFmtId="0" fontId="4" fillId="9" borderId="9" xfId="0" applyFont="1" applyFill="1" applyBorder="1" applyAlignment="1">
      <alignment vertical="top"/>
    </xf>
  </cellXfs>
  <cellStyles count="1">
    <cellStyle name="Normal" xfId="0" builtinId="0"/>
  </cellStyles>
  <dxfs count="9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1" tint="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>
        <left/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 patternType="solid">
          <fgColor indexed="64"/>
          <bgColor theme="1" tint="0.24994659260841701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 style="thin">
          <color auto="1"/>
        </horizontal>
      </border>
    </dxf>
    <dxf>
      <font>
        <b/>
      </font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 tint="-0.14996795556505021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right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5FFE5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524EB3-389D-43FA-BCC8-6FBF2D4B2089}" name="GovDemocraticPrimary" displayName="GovDemocraticPrimary" ref="A2:D65" totalsRowCount="1" headerRowDxfId="995" headerRowBorderDxfId="994" tableBorderDxfId="993" totalsRowBorderDxfId="992">
  <tableColumns count="4">
    <tableColumn id="1" xr3:uid="{F84C479D-24F0-43D0-9D0F-F8A4536117F5}" name="County" totalsRowLabel="Total Votes by Candidate" dataDxfId="991" totalsRowDxfId="990"/>
    <tableColumn id="2" xr3:uid="{4D536D8D-43ED-4EAA-B42D-9554D457C0F8}" name="Cynthia E. Nixon (DEM)" totalsRowFunction="sum" dataDxfId="989" totalsRowDxfId="988"/>
    <tableColumn id="3" xr3:uid="{BE7596AD-780F-4F5F-84A0-DCBCF678C50A}" name="Andrew M. Cuomo (DEM)" totalsRowFunction="sum" dataDxfId="987" totalsRowDxfId="986"/>
    <tableColumn id="4" xr3:uid="{B6A38E1C-00AE-457C-A567-3091F0B8F03D}" name="Total Votes by County" dataDxfId="985" totalsRowDxfId="984">
      <calculatedColumnFormula>SUM(GovDemocraticPrimary[[#This Row],[Cynthia E. Nixon (DEM)]:[Andrew M. Cuomo (DEM)]])</calculatedColumnFormula>
    </tableColumn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195630A-D534-44DB-8A06-A665F63AB3DB}" name="SenateDistrict15RepublicanPrimary" displayName="SenateDistrict15RepublicanPrimary" ref="A2:D4" totalsRowShown="0" headerRowBorderDxfId="917" tableBorderDxfId="916" totalsRowBorderDxfId="915">
  <autoFilter ref="A2:D4" xr:uid="{24E5E2C7-B00C-4925-8BBF-53DEBD048EBC}">
    <filterColumn colId="0" hiddenButton="1"/>
    <filterColumn colId="1" hiddenButton="1"/>
    <filterColumn colId="2" hiddenButton="1"/>
    <filterColumn colId="3" hiddenButton="1"/>
  </autoFilter>
  <tableColumns count="4">
    <tableColumn id="1" xr3:uid="{0E0DD0A2-3CF8-4367-90CE-E9260E6CFEED}" name="County"/>
    <tableColumn id="2" xr3:uid="{A794F915-DCEF-4A95-AB3F-2304A93B62BF}" name="Slawomir W. Platta (REP)">
      <calculatedColumnFormula>B2</calculatedColumnFormula>
    </tableColumn>
    <tableColumn id="3" xr3:uid="{F3ABD98D-59E6-4204-A10D-12752CA98EAE}" name="Thomas P. Sullivan (REP)">
      <calculatedColumnFormula>C2</calculatedColumnFormula>
    </tableColumn>
    <tableColumn id="4" xr3:uid="{32E7246E-3461-4057-9709-38C796140CB8}" name="Total Votes by County"/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B4E93AA8-4EE2-4F0C-974A-45FC3FDF22D5}" name="AD136DemocraticPrimary" displayName="AD136DemocraticPrimary" ref="A2:E4" totalsRowShown="0" headerRowDxfId="53" dataDxfId="51" headerRowBorderDxfId="52" tableBorderDxfId="50" totalsRowBorderDxfId="49">
  <tableColumns count="5">
    <tableColumn id="1" xr3:uid="{7BCEDEC9-9C25-4600-A858-53B92FCF1B53}" name="County" dataDxfId="48"/>
    <tableColumn id="10" xr3:uid="{B75D07DF-DE3F-416D-B8EF-053CEB9CAFF7}" name="Jaclyn Richard (DEM)" dataDxfId="47">
      <calculatedColumnFormula>SUM(B1:B2)</calculatedColumnFormula>
    </tableColumn>
    <tableColumn id="2" xr3:uid="{EBD90E3D-FCA8-428B-993C-74F2F0DCDC64}" name="Todd P. Grady (DEM)" dataDxfId="46"/>
    <tableColumn id="3" xr3:uid="{5C6048F3-17EB-4A7C-848E-2C748B9B920E}" name="Jamie L. Romeo (DEM)" dataDxfId="45"/>
    <tableColumn id="4" xr3:uid="{86A848D5-818A-4153-8759-9FBC9FDD1F2C}" name="Total Votes by County" dataDxfId="44"/>
  </tableColumns>
  <tableStyleInfo name="TableStyleLight21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E4646C0E-62EE-49C5-8F54-B4C4F49A63C1}" name="AD137DemocraticPrimary" displayName="AD137DemocraticPrimary" ref="A2:D4" totalsRowShown="0" headerRowDxfId="43" dataDxfId="41" headerRowBorderDxfId="42" tableBorderDxfId="40" totalsRowBorderDxfId="39">
  <tableColumns count="4">
    <tableColumn id="1" xr3:uid="{FFD2DE9C-15DA-493E-A176-F8F64B105836}" name="County" dataDxfId="38"/>
    <tableColumn id="10" xr3:uid="{BDE8BF8C-2E4E-430B-B99F-5A83C51BAA73}" name="Ann C. Lewis (DEM)" dataDxfId="37">
      <calculatedColumnFormula>SUM(B1:B2)</calculatedColumnFormula>
    </tableColumn>
    <tableColumn id="2" xr3:uid="{3DF5ACFE-AABA-464E-9616-588032EBC69A}" name="David F. Gantt (DEM)" dataDxfId="36"/>
    <tableColumn id="3" xr3:uid="{8C96B570-4325-4CC4-A783-1225E178CD5E}" name="Total Votes by County" dataDxfId="35"/>
  </tableColumns>
  <tableStyleInfo name="TableStyleLight21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E2C41C23-3E5D-4BE9-BEF9-D0D55125219D}" name="AD142RepublicanPrimary" displayName="AD142RepublicanPrimary" ref="A2:D4" totalsRowShown="0" headerRowDxfId="34" dataDxfId="32" headerRowBorderDxfId="33" tableBorderDxfId="31" totalsRowBorderDxfId="30">
  <tableColumns count="4">
    <tableColumn id="1" xr3:uid="{44F37618-8C84-402A-BC42-4FDC71F7D8F6}" name="County" dataDxfId="29"/>
    <tableColumn id="10" xr3:uid="{1B86F49E-57E1-4739-A468-9B555FBD029D}" name="Timothy C. Nolan (REP)" dataDxfId="28">
      <calculatedColumnFormula>SUM(B1:B2)</calculatedColumnFormula>
    </tableColumn>
    <tableColumn id="2" xr3:uid="{55EF6E95-563E-4911-AB98-C9E6D9583E84}" name="Erik T. Bohen (REP)" dataDxfId="27"/>
    <tableColumn id="3" xr3:uid="{011C267A-B5B3-4919-A388-62E36A81EA9D}" name="Total Votes by County" dataDxfId="26"/>
  </tableColumns>
  <tableStyleInfo name="TableStyleLight21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EE504FFC-14A6-4874-8DE3-B10052348CD8}" name="AD142ConservativePrimary" displayName="AD142ConservativePrimary" ref="A2:D4" totalsRowShown="0" headerRowDxfId="25" dataDxfId="23" headerRowBorderDxfId="24" tableBorderDxfId="22" totalsRowBorderDxfId="21">
  <tableColumns count="4">
    <tableColumn id="1" xr3:uid="{3D2C74CB-1833-4B8D-A66B-8FD8C1E0FC2C}" name="County" dataDxfId="20"/>
    <tableColumn id="10" xr3:uid="{F5FB8D7C-4E68-4B0C-B305-E73AC70F933A}" name="Erik T. Bohen (CON)" dataDxfId="19">
      <calculatedColumnFormula>SUM(B1:B2)</calculatedColumnFormula>
    </tableColumn>
    <tableColumn id="2" xr3:uid="{1420A7D1-F974-46F8-81F9-89D8348F9B90}" name="Thomas J. Mescall Jr. (CON)" dataDxfId="18"/>
    <tableColumn id="3" xr3:uid="{09D66187-72B2-4637-A4A7-19F83C62CE78}" name="Total Votes by County" dataDxfId="17"/>
  </tableColumns>
  <tableStyleInfo name="TableStyleLight21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6B7AA12-9745-4F4B-9D40-027BFB1A2456}" name="AD142IndependencePrimary" displayName="AD142IndependencePrimary" ref="A2:D4" totalsRowShown="0" headerRowDxfId="16" dataDxfId="14" headerRowBorderDxfId="15" tableBorderDxfId="13" totalsRowBorderDxfId="12">
  <tableColumns count="4">
    <tableColumn id="1" xr3:uid="{E073F068-0AAA-4099-A891-259BBE422039}" name="County" dataDxfId="11"/>
    <tableColumn id="10" xr3:uid="{165F559D-447D-4C21-ACC1-D838995D4854}" name="Michelle M. Kennedy (IND)" dataDxfId="10">
      <calculatedColumnFormula>SUM(B1:B2)</calculatedColumnFormula>
    </tableColumn>
    <tableColumn id="2" xr3:uid="{29CDF206-A37E-4BDA-98B0-BB356332EA04}" name="Erik T. Bohen (IND)" dataDxfId="9"/>
    <tableColumn id="3" xr3:uid="{10E3B82F-3B2D-4A47-BF3E-FAFFE1A0E919}" name="Total Votes by County" dataDxfId="8"/>
  </tableColumns>
  <tableStyleInfo name="TableStyleLight21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E220405-A167-4B8B-B24A-7264CE110C7A}" name="AssemblyDistrict144ReformPrimary" displayName="AssemblyDistrict144ReformPrimary" ref="A2:D6" totalsRowCount="1">
  <autoFilter ref="A2:D5" xr:uid="{B15388FD-2208-4287-8EEB-EE734265BE7D}">
    <filterColumn colId="0" hiddenButton="1"/>
    <filterColumn colId="1" hiddenButton="1"/>
    <filterColumn colId="2" hiddenButton="1"/>
    <filterColumn colId="3" hiddenButton="1"/>
  </autoFilter>
  <tableColumns count="4">
    <tableColumn id="1" xr3:uid="{E0DB4654-ABC3-43DB-B32B-5B5CE0B181C8}" name="County" totalsRowLabel="Total Votes by Candidate" dataDxfId="7" totalsRowDxfId="6"/>
    <tableColumn id="2" xr3:uid="{034F5FE9-2936-4DF6-8FC2-7DE15D178B74}" name="Michael J. Norris (REF)" totalsRowFunction="sum" dataDxfId="5" totalsRowDxfId="4"/>
    <tableColumn id="3" xr3:uid="{2AAF8F49-7CA6-4A2A-AA6F-0E7295F21E2B}" name="Joe Di Pasquale (REF)" totalsRowFunction="sum" dataDxfId="3" totalsRowDxfId="2"/>
    <tableColumn id="4" xr3:uid="{FD08DE48-38FA-40F2-B3BF-FBC1EA8E2663}" name="Total Votes by County" dataDxfId="1" totalsRowDxfId="0">
      <calculatedColumnFormula>SUM(B3:C3)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4F64666-B3AF-4988-8006-1D79C203120E}" name="SD15ReformPrimary" displayName="SD15ReformPrimary" ref="A2:C53" totalsRowShown="0" headerRowDxfId="914" headerRowBorderDxfId="913" tableBorderDxfId="912" totalsRowBorderDxfId="911">
  <tableColumns count="3">
    <tableColumn id="1" xr3:uid="{ABCD58E5-AA0D-4F53-9D86-EB7E53E8E796}" name="Candidate Name (Party)" dataDxfId="910"/>
    <tableColumn id="10" xr3:uid="{4E772C42-EF7B-42E1-93A2-DAA1B95D1211}" name="Part of Queens County Vote Results" dataDxfId="909"/>
    <tableColumn id="2" xr3:uid="{6CA694F8-EB8F-449F-B68C-FB36BE6FA112}" name="Total Votes by Candidate " dataDxfId="908">
      <calculatedColumnFormula>SD15ReformPrimary[[#This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F74400E-A11C-450D-93C5-141B058EF1F7}" name="SD17DemocraticPrimary" displayName="SD17DemocraticPrimary" ref="A2:D4" totalsRowShown="0" headerRowDxfId="907" dataDxfId="905" headerRowBorderDxfId="906" tableBorderDxfId="904" totalsRowBorderDxfId="903">
  <tableColumns count="4">
    <tableColumn id="1" xr3:uid="{6527031E-ABED-48D9-A8AE-7090705490A2}" name="County" dataDxfId="902"/>
    <tableColumn id="10" xr3:uid="{A4C75EB4-0B18-4846-A96D-48C894A34D62}" name="Blake Morris (DEM)" dataDxfId="901">
      <calculatedColumnFormula>SUM(B1:B2)</calculatedColumnFormula>
    </tableColumn>
    <tableColumn id="2" xr3:uid="{DB936109-9D10-4BAD-90B2-CC03013FC597}" name="Simcha Felder (DEM)" dataDxfId="900"/>
    <tableColumn id="3" xr3:uid="{51433173-8090-4AD8-A866-17D03B7431E6}" name="Total Votes by County" dataDxfId="899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468D459-EED4-4A3E-82FF-5CB6FCD5A1E8}" name="SD18DemocraticPrimary" displayName="SD18DemocraticPrimary" ref="A2:D4" totalsRowShown="0" headerRowDxfId="898" dataDxfId="896" headerRowBorderDxfId="897" tableBorderDxfId="895" totalsRowBorderDxfId="894">
  <tableColumns count="4">
    <tableColumn id="1" xr3:uid="{AD30F122-AEE8-47FA-BD9B-66412ABC9390}" name="County" dataDxfId="893"/>
    <tableColumn id="10" xr3:uid="{3FF4C43E-562E-44A9-B123-9387A1318C2E}" name="Martin M. Dilan (DEM)" dataDxfId="892">
      <calculatedColumnFormula>SUM(B1:B2)</calculatedColumnFormula>
    </tableColumn>
    <tableColumn id="2" xr3:uid="{EF5A06F0-B83B-432B-9EB1-1098D14657D0}" name="Julia Salazar (DEM)" dataDxfId="891"/>
    <tableColumn id="3" xr3:uid="{A5FC49C9-70CF-4CAC-B25C-D039EF699E52}" name="Total Votes by County" dataDxfId="890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D650D81-2051-40DA-9AD3-B271945DE1D6}" name="SD20DemocraticPrimary" displayName="SD20DemocraticPrimary" ref="A2:D4" totalsRowShown="0" headerRowDxfId="889" dataDxfId="887" headerRowBorderDxfId="888" tableBorderDxfId="886" totalsRowBorderDxfId="885">
  <tableColumns count="4">
    <tableColumn id="1" xr3:uid="{FDD2C8E2-72AE-4FD1-B52F-7B8A117265F8}" name="County" dataDxfId="884"/>
    <tableColumn id="10" xr3:uid="{6B12A11D-294D-4C46-8942-9CAEF7DF9993}" name="Jesse E. Hamilton (DEM)" dataDxfId="883">
      <calculatedColumnFormula>SUM(B1:B2)</calculatedColumnFormula>
    </tableColumn>
    <tableColumn id="2" xr3:uid="{EC663D92-262B-48B9-9D0E-E99FF3D4F77F}" name="Zellnor Y. Myrie (DEM)" dataDxfId="882"/>
    <tableColumn id="3" xr3:uid="{94161A69-FEFA-4E60-B882-5DC091D380B8}" name="Total Votes by County" dataDxfId="881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F6D1356-1B7F-49F4-A89B-705374CD2FED}" name="SD22DemocraticPrimary" displayName="SD22DemocraticPrimary" ref="A2:D4" totalsRowShown="0" headerRowDxfId="880" dataDxfId="878" headerRowBorderDxfId="879" tableBorderDxfId="877" totalsRowBorderDxfId="876">
  <tableColumns count="4">
    <tableColumn id="1" xr3:uid="{678A7EDF-33C1-4FD3-AF06-0E3F9AF43898}" name="County" dataDxfId="875"/>
    <tableColumn id="10" xr3:uid="{91B38DE9-D0AD-4C80-BE97-F1B02AA85213}" name="Andrew S. Gounardes (DEM)" dataDxfId="874">
      <calculatedColumnFormula>SUM(B1:B2)</calculatedColumnFormula>
    </tableColumn>
    <tableColumn id="2" xr3:uid="{88940141-45BE-4B0D-A75D-53079572D551}" name="Ross Barkan (DEM)" dataDxfId="873"/>
    <tableColumn id="3" xr3:uid="{A7423B59-F400-4A6C-8240-655A51ECFF4F}" name="Total Votes by County" dataDxfId="872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A9D07E-A51D-4DB1-B0F1-BC5477F8EC53}" name="SD23DemocraticPrimary" displayName="SD23DemocraticPrimary" ref="A2:E5" totalsRowShown="0" headerRowDxfId="871" headerRowBorderDxfId="870" tableBorderDxfId="869" totalsRowBorderDxfId="868">
  <autoFilter ref="A2:E5" xr:uid="{F428EFD8-454D-4C08-AB65-DE8712C5C1A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B72325D-2EAC-4D7D-9A4E-E0D4C52F7AF1}" name="County"/>
    <tableColumn id="2" xr3:uid="{1633CFCE-0D1B-4E7F-9DB3-11FF648436F8}" name="Brandon P. Stradford (DEM)"/>
    <tableColumn id="3" xr3:uid="{AF279AB9-B12C-45FE-83C0-E948D2B24713}" name="Diane J. Savino (DEM)"/>
    <tableColumn id="4" xr3:uid="{423429F8-F080-43E1-9049-B3BCE1E0FF48}" name="Jasmine L. Robinson (DEM)"/>
    <tableColumn id="5" xr3:uid="{B99EFD89-070D-4D38-A274-869829653787}" name="Total Votes by County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92A7200-1E97-4D53-B9E8-11B8FCC85C18}" name="Table48" displayName="Table48" ref="A2:D28" totalsRowShown="0" headerRowBorderDxfId="867" tableBorderDxfId="866" totalsRowBorderDxfId="865">
  <autoFilter ref="A2:D28" xr:uid="{B61B2968-C2EC-42DC-9156-AB6EDE7D5353}">
    <filterColumn colId="0" hiddenButton="1"/>
    <filterColumn colId="1" hiddenButton="1"/>
    <filterColumn colId="2" hiddenButton="1"/>
    <filterColumn colId="3" hiddenButton="1"/>
  </autoFilter>
  <tableColumns count="4">
    <tableColumn id="1" xr3:uid="{DBE1008A-2F83-4D7A-B72C-3F4FA57A805D}" name="Candidate Name (Party)" dataDxfId="864"/>
    <tableColumn id="2" xr3:uid="{33F48113-5A33-413D-8F79-4E13008F08D6}" name="Part of Kings County Vote Results" dataDxfId="863"/>
    <tableColumn id="3" xr3:uid="{05E8B0A5-22BC-45D7-A6C8-78F2A47A8DEE}" name="Part of Richmond County Vote Results" dataDxfId="862"/>
    <tableColumn id="4" xr3:uid="{B7A0860C-112D-416D-99A4-B56A9CAF27D3}" name="Total Votes by Candidate" dataDxfId="861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083E153-9689-4750-A5CD-DBEB0A3CDBD0}" name="SD26ReformPrimary" displayName="SD26ReformPrimary" ref="A2:D40" totalsRowShown="0" dataDxfId="859" headerRowBorderDxfId="860" tableBorderDxfId="858" totalsRowBorderDxfId="857">
  <autoFilter ref="A2:D40" xr:uid="{3975DC41-E541-49DE-BA3E-24E2580C06FD}">
    <filterColumn colId="0" hiddenButton="1"/>
    <filterColumn colId="1" hiddenButton="1"/>
    <filterColumn colId="2" hiddenButton="1"/>
    <filterColumn colId="3" hiddenButton="1"/>
  </autoFilter>
  <tableColumns count="4">
    <tableColumn id="1" xr3:uid="{1311C685-58F4-4314-8465-8FE2B5245790}" name="Candidate Name (Party)" dataDxfId="856"/>
    <tableColumn id="2" xr3:uid="{F55DA9FA-7DD9-4303-85E9-72730213E3F6}" name="Part of Kings County Vote Results" dataDxfId="855">
      <calculatedColumnFormula>SUM(B1:B2)</calculatedColumnFormula>
    </tableColumn>
    <tableColumn id="3" xr3:uid="{7DED6BA2-0194-4882-9B2B-92B21403780A}" name="Part of New York County Vote Results" dataDxfId="854"/>
    <tableColumn id="10" xr3:uid="{B74CDD6F-712B-417F-8851-45695D7D7838}" name="Total Votes by Candidate " dataDxfId="85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BB047F9-1F58-4F5C-A3CC-F40C7ACA6BD2}" name="SD28IndependencePrimary" displayName="SD28IndependencePrimary" ref="A2:C42" totalsRowShown="0" headerRowDxfId="852" dataDxfId="850" headerRowBorderDxfId="851" tableBorderDxfId="849" totalsRowBorderDxfId="848">
  <tableColumns count="3">
    <tableColumn id="1" xr3:uid="{14E28591-0795-4FDA-BD62-B4D6B013FB20}" name="Candidate Name (Party)" dataDxfId="847"/>
    <tableColumn id="10" xr3:uid="{C8400582-3ACA-440F-B9F6-4DE2740ADAAB}" name="Part of New York County Vote Results" dataDxfId="846">
      <calculatedColumnFormula>SUM(B2:B2)</calculatedColumnFormula>
    </tableColumn>
    <tableColumn id="2" xr3:uid="{15503405-BD14-4AA7-923C-2C04F91FFEA3}" name="Total Votes by Candidate " dataDxfId="845">
      <calculatedColumnFormula>SD28IndependencePrimary[[#This Row],[Part of New York County Vote Results]]</calculatedColumnFormula>
    </tableColumn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10DF8A-CE0D-4AB4-8702-516160233F4B}" name="LtGovernorDemocraticPrimary" displayName="LtGovernorDemocraticPrimary" ref="A2:D65" totalsRowCount="1" headerRowDxfId="983" headerRowBorderDxfId="982" tableBorderDxfId="981" totalsRowBorderDxfId="980">
  <autoFilter ref="A2:D64" xr:uid="{8720FA0F-973C-4964-91A5-FB1A3110AB8D}">
    <filterColumn colId="0" hiddenButton="1"/>
    <filterColumn colId="1" hiddenButton="1"/>
    <filterColumn colId="2" hiddenButton="1"/>
    <filterColumn colId="3" hiddenButton="1"/>
  </autoFilter>
  <tableColumns count="4">
    <tableColumn id="1" xr3:uid="{F0B35C9A-7FF8-47FD-B697-10C93EC3E963}" name="County " totalsRowLabel="Total Votes by Candidate " dataDxfId="979" totalsRowDxfId="978"/>
    <tableColumn id="2" xr3:uid="{C1550605-3FEE-4DF5-BEB9-2BE3DD2C75DF}" name="Kathy C. Hochul (DEM)" totalsRowFunction="sum" dataDxfId="977" totalsRowDxfId="976"/>
    <tableColumn id="3" xr3:uid="{B8CC9FB7-3BE5-45C9-BCCE-EACBAD4717D5}" name="Jumaane Williams (DEM)" totalsRowFunction="sum" dataDxfId="975" totalsRowDxfId="974"/>
    <tableColumn id="4" xr3:uid="{03AB5CBC-CFEB-44F4-86E2-36F5043F4726}" name="Total Votes by County" dataDxfId="973" totalsRowDxfId="972">
      <calculatedColumnFormula>SUM(LtGovernorDemocraticPrimary[[#This Row],[Kathy C. Hochul (DEM)]:[Jumaane Williams (DEM)]])</calculatedColumnFormula>
    </tableColumn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9031492-C526-478C-A83E-776ACB69DDC1}" name="SD31DemocraticPrimary" displayName="SD31DemocraticPrimary" ref="A2:F4" totalsRowShown="0" headerRowDxfId="844" dataDxfId="842" headerRowBorderDxfId="843" tableBorderDxfId="841" totalsRowBorderDxfId="840">
  <tableColumns count="6">
    <tableColumn id="1" xr3:uid="{A25A1009-D81A-401F-A2D7-9239B4B9CECB}" name="Candidate Name (Party)" dataDxfId="839"/>
    <tableColumn id="10" xr3:uid="{B1E0DB32-EBFC-4081-8DED-E1F5F9E66BC4}" name="Tirso S. Pina (DEM)" dataDxfId="838">
      <calculatedColumnFormula>SUM(B1:B2)</calculatedColumnFormula>
    </tableColumn>
    <tableColumn id="2" xr3:uid="{1108E592-FE9F-45A3-84CF-558D5DC938D7}" name="Marisol Alcantara (DEM)" dataDxfId="837"/>
    <tableColumn id="3" xr3:uid="{4E20C244-FE0D-4B89-8533-88FBFC3194A1}" name="Robert Jackson (DEM)" dataDxfId="836"/>
    <tableColumn id="4" xr3:uid="{50DD15A5-0513-45F1-8D03-7B237E115A02}" name="Thomas A. Leon (DEM)" dataDxfId="835"/>
    <tableColumn id="5" xr3:uid="{09A1D82C-4C48-473E-8217-EFACF72DDC9E}" name="Total Votes by County" dataDxfId="834"/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FB38B5-85A5-45A9-BA75-A3108774DBB4}" name="SenateDistrict34DemocraticPrimary" displayName="SenateDistrict34DemocraticPrimary" ref="A2:D5" totalsRowCount="1" headerRowDxfId="833" headerRowBorderDxfId="832" tableBorderDxfId="831" totalsRowBorderDxfId="830">
  <autoFilter ref="A2:D4" xr:uid="{A759B51A-85B6-48EE-8005-C2196C1FE3E5}">
    <filterColumn colId="0" hiddenButton="1"/>
    <filterColumn colId="1" hiddenButton="1"/>
    <filterColumn colId="2" hiddenButton="1"/>
    <filterColumn colId="3" hiddenButton="1"/>
  </autoFilter>
  <tableColumns count="4">
    <tableColumn id="1" xr3:uid="{EAFC897F-557E-4660-BBA8-ECF974084A0F}" name="County" totalsRowLabel="Total Votes by Candidate" dataDxfId="829" totalsRowDxfId="828"/>
    <tableColumn id="2" xr3:uid="{F2355A48-08F2-484B-B533-321BA2F4A27D}" name="Alessandra Biaggi (DEM)" totalsRowFunction="sum" dataDxfId="827" totalsRowDxfId="826"/>
    <tableColumn id="3" xr3:uid="{E904CEA3-FC9F-4FDA-8BAD-5ED8204DB49A}" name="Jeffrey D. Klein (DEM)" totalsRowFunction="sum" dataDxfId="825" totalsRowDxfId="824"/>
    <tableColumn id="4" xr3:uid="{5AADBE7E-3F4E-4E3C-825F-8D0D62ABB878}" name="Total Votes by County" dataDxfId="823" totalsRowDxfId="822">
      <calculatedColumnFormula>SUM(SenateDistrict34DemocraticPrimary[[#This Row],[Alessandra Biaggi (DEM)]:[Jeffrey D. Klein (DEM)]])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28F37C5-ADB7-495E-B950-CBF707C7D5A7}" name="SD35DemocraticPrimary" displayName="SD35DemocraticPrimary" ref="A2:D4" totalsRowShown="0" headerRowDxfId="821" dataDxfId="819" headerRowBorderDxfId="820" tableBorderDxfId="818" totalsRowBorderDxfId="817">
  <tableColumns count="4">
    <tableColumn id="1" xr3:uid="{CB60BDCF-117A-4989-8137-BD3487976363}" name="County" dataDxfId="816"/>
    <tableColumn id="10" xr3:uid="{E3CED84B-D9D1-45FF-9E66-3B7350FE1CD1}" name="Virginia M. Perez (DEM)" dataDxfId="815">
      <calculatedColumnFormula>SUM(B1:B2)</calculatedColumnFormula>
    </tableColumn>
    <tableColumn id="2" xr3:uid="{3CC320EE-2C60-41E6-99C8-F32CEE963F70}" name="Andrea Stewart-Cousins (DEM)" dataDxfId="814"/>
    <tableColumn id="3" xr3:uid="{809D3C53-FC9C-48D9-AC0B-DCE18D531BB3}" name="Total Votes by County" dataDxfId="813"/>
  </tableColumns>
  <tableStyleInfo name="TableStyleLight2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FC3AD6-F98E-46AC-8D1C-5CC6560CF502}" name="SenateDistrict38DemocraticPrimary" displayName="SenateDistrict38DemocraticPrimary" ref="A2:D5" totalsRowCount="1" headerRowDxfId="812" headerRowBorderDxfId="811" tableBorderDxfId="810" totalsRowBorderDxfId="809">
  <autoFilter ref="A2:D4" xr:uid="{DC89A033-71AB-49D8-A467-174C62A2C740}">
    <filterColumn colId="0" hiddenButton="1"/>
    <filterColumn colId="1" hiddenButton="1"/>
    <filterColumn colId="2" hiddenButton="1"/>
    <filterColumn colId="3" hiddenButton="1"/>
  </autoFilter>
  <tableColumns count="4">
    <tableColumn id="1" xr3:uid="{A2E79460-E72A-47E0-96E9-6BF72025F58E}" name="County" totalsRowLabel="Total Votes by Candidate" dataDxfId="808" totalsRowDxfId="807"/>
    <tableColumn id="2" xr3:uid="{E5CF137E-2964-407E-8EF4-BEDD74BCDC8A}" name="David Carlucci (DEM)" totalsRowFunction="sum" dataDxfId="806" totalsRowDxfId="805"/>
    <tableColumn id="3" xr3:uid="{9395A8B8-89AB-472E-980F-69E3F3C4972B}" name="Julie M. Goldberg (DEM)" totalsRowFunction="sum" dataDxfId="804" totalsRowDxfId="803"/>
    <tableColumn id="4" xr3:uid="{893CBB53-5511-4061-9A2C-30E5FBAF38CC}" name="Total Votes by County" dataDxfId="802" totalsRowDxfId="801">
      <calculatedColumnFormula>SUM(SenateDistrict38DemocraticPrimary[[#This Row],[David Carlucci (DEM)]:[Julie M. Goldberg (DEM)]])</calculatedColumnFormula>
    </tableColumn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4825C9-C89D-4DB0-A5B5-98F8B2856384}" name="SenateDistrict39ReformPrimary" displayName="SenateDistrict39ReformPrimary" ref="A2:F6" totalsRowCount="1" headerRowDxfId="800" dataDxfId="798" headerRowBorderDxfId="799" tableBorderDxfId="797" totalsRowBorderDxfId="796">
  <autoFilter ref="A2:F5" xr:uid="{42C55974-C34B-4217-85D2-317A1B4332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39CC25F-EAB8-44BA-BCB6-87415EB977FB}" name="County" totalsRowLabel="Total Votes by Candidate" dataDxfId="795" totalsRowDxfId="794"/>
    <tableColumn id="2" xr3:uid="{21234F1F-3F11-4AFC-937A-95259607A874}" name="James G. Skoufis (REF)" totalsRowFunction="sum" dataDxfId="793" totalsRowDxfId="792"/>
    <tableColumn id="3" xr3:uid="{4B782D8F-3C38-47C6-86F5-0B0FC86D7BFF}" name="Sean Maloney (REF)" totalsRowFunction="sum" dataDxfId="791" totalsRowDxfId="790"/>
    <tableColumn id="4" xr3:uid="{9582E5FE-750C-4724-AC09-4DE05E8FE44B}" name="Jennifer Metzger (REF)" totalsRowFunction="sum" dataDxfId="789" totalsRowDxfId="788"/>
    <tableColumn id="5" xr3:uid="{5456B2BD-0247-467C-8C23-7887A9336B23}" name="J Fred Muggs (REF)" totalsRowFunction="sum" dataDxfId="787" totalsRowDxfId="786"/>
    <tableColumn id="6" xr3:uid="{46EC15BF-7F50-43EE-A1D2-ACD2F545C966}" name="Total Votes by County" dataDxfId="785" totalsRowDxfId="784">
      <calculatedColumnFormula>SUM(B3:E3)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9A1927-9830-4277-930C-BE600CD67466}" name="SenateDistrict40DemocraticPrimary" displayName="SenateDistrict40DemocraticPrimary" ref="A2:D6" totalsRowCount="1" headerRowDxfId="783" headerRowBorderDxfId="782" tableBorderDxfId="781" totalsRowBorderDxfId="780">
  <autoFilter ref="A2:D5" xr:uid="{E16DFB3C-5B63-4245-B8CA-13B03F0E6D94}">
    <filterColumn colId="0" hiddenButton="1"/>
    <filterColumn colId="1" hiddenButton="1"/>
    <filterColumn colId="2" hiddenButton="1"/>
    <filterColumn colId="3" hiddenButton="1"/>
  </autoFilter>
  <tableColumns count="4">
    <tableColumn id="1" xr3:uid="{934025B0-490A-4E0D-AFBD-EA921A7EA09C}" name="County" totalsRowLabel="Total Votes by Candidate" dataDxfId="779" totalsRowDxfId="778"/>
    <tableColumn id="2" xr3:uid="{8BB5E135-898A-469D-877C-F096E09D1781}" name="Peter B. Harckham (DEM)" totalsRowFunction="sum" dataDxfId="777" totalsRowDxfId="776"/>
    <tableColumn id="3" xr3:uid="{96950919-F9FE-4D93-BF1A-D8D5BC0C1FEF}" name="Robert T. Kesten (DEM)" totalsRowFunction="sum" dataDxfId="775" totalsRowDxfId="774"/>
    <tableColumn id="4" xr3:uid="{C95F2E83-C2D0-4F8F-931E-AC007F3FF2D2}" name="Total Votes by County" dataDxfId="773" totalsRowDxfId="772">
      <calculatedColumnFormula>SUM(B3:C3)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B3C864-870B-4AC1-B1F4-FF3C70B69B2E}" name="SenateDistrict42DemocraticPrimary" displayName="SenateDistrict42DemocraticPrimary" ref="A2:D7" totalsRowCount="1" headerRowDxfId="771" headerRowBorderDxfId="770" tableBorderDxfId="769">
  <autoFilter ref="A2:D6" xr:uid="{D5923331-3E4B-46F7-A31A-C9A6B18C0AF5}">
    <filterColumn colId="0" hiddenButton="1"/>
    <filterColumn colId="1" hiddenButton="1"/>
    <filterColumn colId="2" hiddenButton="1"/>
    <filterColumn colId="3" hiddenButton="1"/>
  </autoFilter>
  <tableColumns count="4">
    <tableColumn id="1" xr3:uid="{C1ACFAB6-2F75-4F76-83DC-5279186F596A}" name="County" totalsRowLabel="Total Votes by Candidate" dataDxfId="768" totalsRowDxfId="767"/>
    <tableColumn id="2" xr3:uid="{DBD26AB6-7C8D-4D02-B4BA-8ED1758F930E}" name="Pramilla Malick (DEM)" totalsRowFunction="sum" dataDxfId="766" totalsRowDxfId="765"/>
    <tableColumn id="3" xr3:uid="{A556686A-AAFC-427B-BCF6-DC25A0657744}" name="Jen Metzger (DEM)" totalsRowFunction="sum" dataDxfId="764" totalsRowDxfId="763"/>
    <tableColumn id="4" xr3:uid="{4DD6CE7B-8566-4D30-80FD-D86E1101993F}" name="Total Votes by County" dataDxfId="762" totalsRowDxfId="761">
      <calculatedColumnFormula>SUM(B3:C3)</calculatedColumnFormula>
    </tableColumn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DDC656-3FEF-424D-8087-2E6F5FCB11B2}" name="SenateDistrict42ReformPrimary" displayName="SenateDistrict42ReformPrimary" ref="A2:F14" totalsRowCount="1" headerRowDxfId="760" dataDxfId="758" headerRowBorderDxfId="759" tableBorderDxfId="757" totalsRowBorderDxfId="756">
  <autoFilter ref="A2:F13" xr:uid="{D1F816D2-A702-4238-B384-1F9648194B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FA672A-7598-45C0-84B2-0D14312EB5F9}" name="Candidate Name (Party)" totalsRowLabel="Total Votes by County" dataDxfId="755" totalsRowDxfId="754"/>
    <tableColumn id="2" xr3:uid="{FF9E4AE1-99AD-4BEE-B4B6-6530B9056C6D}" name="Sullivan County      Vote Results" totalsRowFunction="sum" dataDxfId="753" totalsRowDxfId="752"/>
    <tableColumn id="3" xr3:uid="{BBC271DA-8FA5-4139-A24B-AD1662C39DB7}" name="Part of Delaware County Vote Results" totalsRowFunction="sum" dataDxfId="751" totalsRowDxfId="750"/>
    <tableColumn id="4" xr3:uid="{F2944F66-B51A-42F3-BFDD-8B5BBBA60BA7}" name="Part of Orange County Vote Results" totalsRowFunction="sum" dataDxfId="749" totalsRowDxfId="748"/>
    <tableColumn id="5" xr3:uid="{C88C68F5-47E6-4B7F-B15C-424D2419F07D}" name="Part of Ulster County Vote Results" totalsRowFunction="sum" dataDxfId="747" totalsRowDxfId="746"/>
    <tableColumn id="6" xr3:uid="{760DB560-B67F-4520-9541-6B76670B8CE3}" name="Total Votes by Candidate " dataDxfId="745" totalsRowDxfId="744">
      <calculatedColumnFormula>SUM(SenateDistrict42ReformPrimary[[#This Row],[Sullivan County      Vote Results]:[Part of Ulster County Vote Results]])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DEA1F73-7FEE-4D74-9546-E9AC2A760892}" name="SenateDistrict49ReformPrimary" displayName="SenateDistrict49ReformPrimary" ref="A2:G14" totalsRowCount="1" headerRowDxfId="743" dataDxfId="741" headerRowBorderDxfId="742">
  <autoFilter ref="A2:G13" xr:uid="{5E3D5DAC-E2C8-426F-92DE-5CFDC8C0D9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22DE83C-4786-4083-A904-2DE14FA0DB0F}" name="Candidate Name (Party)" totalsRowLabel="Total Votes by County" dataDxfId="740" totalsRowDxfId="739"/>
    <tableColumn id="2" xr3:uid="{68F33A57-7755-4CCC-AF98-5F9A53FC5EF8}" name="Fulton County        Vote Results" totalsRowFunction="sum" dataDxfId="738" totalsRowDxfId="737"/>
    <tableColumn id="3" xr3:uid="{6A2BB73A-EF78-485A-A643-15F0985C04FC}" name="Hamilton County        Vote Results" totalsRowFunction="sum" dataDxfId="736" totalsRowDxfId="735"/>
    <tableColumn id="4" xr3:uid="{C2EB1AFB-9CAA-4F44-9CE2-D4FCA9A1FA92}" name="Part of Herkimer County Vote Results" totalsRowFunction="sum" dataDxfId="734" totalsRowDxfId="733"/>
    <tableColumn id="5" xr3:uid="{0CD8695B-5480-4977-B638-9B9FCD44CBE0}" name="Part of Saratoga County Vote Results" totalsRowFunction="sum" dataDxfId="732" totalsRowDxfId="731"/>
    <tableColumn id="6" xr3:uid="{73D6C968-1363-4350-9ACB-FF64B1461230}" name="Part of Schenectady County Vote Results" totalsRowFunction="sum" dataDxfId="730" totalsRowDxfId="729"/>
    <tableColumn id="7" xr3:uid="{FAF4D2B0-DF87-4C71-A603-5FB8698D2F92}" name="Total Votes by Candidate " dataDxfId="728" totalsRowDxfId="727">
      <calculatedColumnFormula>SUM(SenateDistrict49ReformPrimary[[#This Row],[Fulton County        Vote Results]:[Part of Schenectady County Vote Results]])</calculatedColumnFormula>
    </tableColumn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AFAD39A-75B9-4A4A-B013-A8BAD60E9F14}" name="Table13" displayName="Table13" ref="A2:D6" totalsRowCount="1" headerRowDxfId="726">
  <autoFilter ref="A2:D5" xr:uid="{7179D957-C4AB-4C55-BB2E-45D62E5F047E}">
    <filterColumn colId="0" hiddenButton="1"/>
    <filterColumn colId="1" hiddenButton="1"/>
    <filterColumn colId="2" hiddenButton="1"/>
    <filterColumn colId="3" hiddenButton="1"/>
  </autoFilter>
  <tableColumns count="4">
    <tableColumn id="1" xr3:uid="{7448B9D8-5852-444C-9D60-59A9E8D22A96}" name="County" totalsRowLabel="Total Votes by Candidate" dataDxfId="725" totalsRowDxfId="724"/>
    <tableColumn id="2" xr3:uid="{1B1CA90C-5362-4206-B369-0FBA030308D6}" name="Rachel May (DEM)" totalsRowFunction="sum" dataDxfId="723" totalsRowDxfId="722"/>
    <tableColumn id="3" xr3:uid="{0468FAB9-986C-4DAF-8DCF-D6DC91F96BFE}" name="David J. Valesky (DEM)" totalsRowFunction="sum" dataDxfId="721" totalsRowDxfId="720"/>
    <tableColumn id="4" xr3:uid="{DCD62B14-3185-4195-BD30-A3F8D3E54558}" name="Total Votes by County" dataDxfId="719" totalsRowDxfId="718">
      <calculatedColumnFormula>SUM(B3:C3)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E3A386-351E-42F6-BC82-F06FD5262C2B}" name="AttorneyGeneralDemocraticPrimary" displayName="AttorneyGeneralDemocraticPrimary" ref="A2:F65" totalsRowCount="1" headerRowDxfId="971" dataDxfId="969" headerRowBorderDxfId="970" tableBorderDxfId="968" totalsRowBorderDxfId="967">
  <autoFilter ref="A2:F64" xr:uid="{1D2338DF-17A0-4F84-9F2D-BF6D035F4C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D2A3D21-8022-49F0-8014-1B2F3F7FD36E}" name="County" totalsRowLabel="Total Votes by Candidate" dataDxfId="966" totalsRowDxfId="965"/>
    <tableColumn id="2" xr3:uid="{5397420B-479F-4A30-A21F-5DD3BE121089}" name="Sean Patrick Maloney (DEM)" totalsRowFunction="sum" dataDxfId="964" totalsRowDxfId="963"/>
    <tableColumn id="3" xr3:uid="{4C3FDAA7-60AC-4478-94F6-703E40E90A9C}" name="Letitia A. James (DEM)" totalsRowFunction="sum" dataDxfId="962" totalsRowDxfId="961"/>
    <tableColumn id="4" xr3:uid="{A6C123B1-66D7-468F-8097-1781D79B5DBB}" name="Leecia R. Eve (DEM)" totalsRowFunction="sum" dataDxfId="960" totalsRowDxfId="959"/>
    <tableColumn id="5" xr3:uid="{37097329-2A54-4500-A631-30C442072A1B}" name="Zephyr Teachout (DEM)" totalsRowFunction="sum" dataDxfId="958" totalsRowDxfId="957"/>
    <tableColumn id="6" xr3:uid="{FCC1575A-49E2-4C6A-AB12-757D77AD16BF}" name="Total Votes by County" dataDxfId="956" totalsRowDxfId="955">
      <calculatedColumnFormula>SUM(B3:E3)</calculatedColumnFormula>
    </tableColumn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DEF7C4C-CB2E-435E-9DEA-416376AAE5DE}" name="SenateDistrict53WomensEqualityPrimary" displayName="SenateDistrict53WomensEqualityPrimary" ref="A2:D6" totalsRowCount="1" headerRowDxfId="717" totalsRowDxfId="714" headerRowBorderDxfId="716" tableBorderDxfId="715" totalsRowBorderDxfId="713">
  <autoFilter ref="A2:D5" xr:uid="{9DF1F2C6-B0B5-45B6-83CE-BD13A48292BB}">
    <filterColumn colId="0" hiddenButton="1"/>
    <filterColumn colId="1" hiddenButton="1"/>
    <filterColumn colId="2" hiddenButton="1"/>
    <filterColumn colId="3" hiddenButton="1"/>
  </autoFilter>
  <tableColumns count="4">
    <tableColumn id="1" xr3:uid="{D381ABAE-2713-46DC-9BA2-6BECDF912D98}" name="County" totalsRowLabel="Total Votes by Candidate" dataDxfId="712" totalsRowDxfId="711"/>
    <tableColumn id="2" xr3:uid="{1900F42E-BC16-4417-8794-DA19442C181F}" name="David J. Valesky (WEP)" totalsRowFunction="sum" dataDxfId="710" totalsRowDxfId="709"/>
    <tableColumn id="3" xr3:uid="{8A8583FD-15CB-43F3-B551-A0137D7748F7}" name="Zephyr Teachout (WEP)" totalsRowFunction="sum" dataDxfId="708" totalsRowDxfId="707"/>
    <tableColumn id="4" xr3:uid="{A35F5DEE-E375-4177-9E77-127A94008272}" name="Total Votes by County" dataDxfId="706" totalsRowDxfId="705">
      <calculatedColumnFormula>SUM(B3:C3)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4861FB-849F-474E-9353-34FDE5B28539}" name="SenateDistrict" displayName="SenateDistrict" ref="A2:D8" totalsRowCount="1" headerRowDxfId="704">
  <autoFilter ref="A2:D7" xr:uid="{4ACC8CCD-9A0E-4081-BB35-D34E80E46C87}">
    <filterColumn colId="0" hiddenButton="1"/>
    <filterColumn colId="1" hiddenButton="1"/>
    <filterColumn colId="2" hiddenButton="1"/>
    <filterColumn colId="3" hiddenButton="1"/>
  </autoFilter>
  <tableColumns count="4">
    <tableColumn id="1" xr3:uid="{0D361E89-8DC3-4CB2-B4E6-E9076C9B4F95}" name="County" totalsRowLabel="Total Votes by Candidate" dataDxfId="703" totalsRowDxfId="702"/>
    <tableColumn id="2" xr3:uid="{E07EB872-A50A-4BA5-B71D-3627D1B29D16}" name="Amanda Kirchgessner (DEM)" totalsRowFunction="sum" dataDxfId="701" totalsRowDxfId="700"/>
    <tableColumn id="3" xr3:uid="{10F82ECA-51BE-4458-86DC-891B6BB0D6B2}" name="Michael Lausell (DEM)" totalsRowFunction="sum" dataDxfId="699" totalsRowDxfId="698"/>
    <tableColumn id="4" xr3:uid="{81C5505F-361B-44B3-B434-209115E94D26}" name="Total Votes by County" dataDxfId="697" totalsRowDxfId="696">
      <calculatedColumnFormula>SUM(B3:C3)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3E51B3F-50C8-4BDE-B0BD-35AE1AC7F8FD}" name="SD63DemocraticPrimary" displayName="SD63DemocraticPrimary" ref="A2:D4" totalsRowShown="0" headerRowDxfId="695" dataDxfId="693" headerRowBorderDxfId="694" tableBorderDxfId="692" totalsRowBorderDxfId="691">
  <tableColumns count="4">
    <tableColumn id="1" xr3:uid="{B91E8C9B-62C8-4637-B08A-2C26049BCD39}" name="County" dataDxfId="690"/>
    <tableColumn id="10" xr3:uid="{2D620F81-2469-4831-92C1-A618765D3112}" name="Timothy M. Kennedy (DEM)" dataDxfId="689">
      <calculatedColumnFormula>SUM(B1:B2)</calculatedColumnFormula>
    </tableColumn>
    <tableColumn id="2" xr3:uid="{1C3119A9-DF3F-47A2-B16E-E0A34036A6AE}" name="Shaqurah G. Zachery (DEM)" dataDxfId="688"/>
    <tableColumn id="3" xr3:uid="{D2F6137A-45BE-45EA-B4E6-E5997B6D54EB}" name="Total Votes by County" dataDxfId="687"/>
  </tableColumns>
  <tableStyleInfo name="TableStyleLight21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981D7D8-C028-4465-97AB-88D4F82DEBE1}" name="AD2RepublicanPrimary" displayName="AD2RepublicanPrimary" ref="A2:D4" totalsRowShown="0" headerRowDxfId="686" dataDxfId="684" headerRowBorderDxfId="685" tableBorderDxfId="683" totalsRowBorderDxfId="682">
  <tableColumns count="4">
    <tableColumn id="1" xr3:uid="{C8168EFF-56EB-4D57-A0CA-49774834C210}" name="County" dataDxfId="681"/>
    <tableColumn id="10" xr3:uid="{B4DAFDEC-3FF5-4BBD-B25C-4A5A8F9680B5}" name="Mike Yacubich (REP)" dataDxfId="680">
      <calculatedColumnFormula>SUM(B1:B2)</calculatedColumnFormula>
    </tableColumn>
    <tableColumn id="2" xr3:uid="{808465DE-424C-4475-A623-04FEC69FE724}" name="Anthony H. Palumbo (REP)" dataDxfId="679"/>
    <tableColumn id="3" xr3:uid="{F3DADF25-29B2-446F-A094-A145E0BBFFE8}" name="Total Votes by County" dataDxfId="678"/>
  </tableColumns>
  <tableStyleInfo name="TableStyleLight21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B999388-4FF1-4A62-99C9-00D3845125C4}" name="AD7WomensEqualityPrimary" displayName="AD7WomensEqualityPrimary" ref="A2:D4" totalsRowShown="0" headerRowDxfId="677" dataDxfId="675" headerRowBorderDxfId="676" tableBorderDxfId="674" totalsRowBorderDxfId="673">
  <tableColumns count="4">
    <tableColumn id="1" xr3:uid="{1A0C35D0-F255-4CDD-A18E-3C357A835571}" name="County" dataDxfId="672"/>
    <tableColumn id="10" xr3:uid="{E37EA0C8-04B8-432A-B9E1-E14C41F596EE}" name="Thomas E. Murray III (WEP)" dataDxfId="671">
      <calculatedColumnFormula>SUM(B1:B2)</calculatedColumnFormula>
    </tableColumn>
    <tableColumn id="2" xr3:uid="{BE0EAC33-D5BB-44D7-A5B3-25DCE6F72C6F}" name="Andrew R. Garbarino (WEP)" dataDxfId="670"/>
    <tableColumn id="3" xr3:uid="{26FE3D44-B82E-4868-9DEC-E9AF15B98ACB}" name="Total Votes by County" dataDxfId="669"/>
  </tableColumns>
  <tableStyleInfo name="TableStyleLight21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3CD7793-D7EF-46E7-B7DE-E32D56C2CF15}" name="AD17RepublicanPrimary" displayName="AD17RepublicanPrimary" ref="A2:D4" totalsRowShown="0" headerRowDxfId="668" dataDxfId="666" headerRowBorderDxfId="667" tableBorderDxfId="665" totalsRowBorderDxfId="664">
  <tableColumns count="4">
    <tableColumn id="1" xr3:uid="{298732F5-6AFB-4F08-87D6-BADE799EF43E}" name="County" dataDxfId="663"/>
    <tableColumn id="10" xr3:uid="{3065113C-03FD-433D-BDF7-522A5065F383}" name="John K. Mikulin (REP)" dataDxfId="662">
      <calculatedColumnFormula>SUM(B1:B2)</calculatedColumnFormula>
    </tableColumn>
    <tableColumn id="2" xr3:uid="{E841B512-B860-4E96-804A-D13F6E9ACB65}" name="James Coll (REP)" dataDxfId="661"/>
    <tableColumn id="3" xr3:uid="{87F528D9-F0B5-4DD5-9194-D142C4B39808}" name="Total Votes by County" dataDxfId="660"/>
  </tableColumns>
  <tableStyleInfo name="TableStyleLight21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6AC376E-75A1-492E-A8B2-4B1818FE5B4B}" name="AD17ReformPrimary" displayName="AD17ReformPrimary" ref="A2:C7" totalsRowShown="0" headerRowDxfId="659" dataDxfId="657" headerRowBorderDxfId="658" tableBorderDxfId="656" totalsRowBorderDxfId="655">
  <tableColumns count="3">
    <tableColumn id="1" xr3:uid="{ECCFF02F-3185-453F-B375-780B7B10615B}" name="Candidate Name (Party)" dataDxfId="654"/>
    <tableColumn id="10" xr3:uid="{F7359CC7-506D-4ED1-9A15-6CD9E55C396E}" name="Part of Nassau County Vote Results" dataDxfId="653">
      <calculatedColumnFormula>SUM(B1:B2)</calculatedColumnFormula>
    </tableColumn>
    <tableColumn id="2" xr3:uid="{76AC9268-9146-4F6A-A109-F7CA48509687}" name="Total Votes by Candidate" dataDxfId="652">
      <calculatedColumnFormula>AD17ReformPrimary[[#This Row],[Part of Nassau County Vote Results]]</calculatedColumnFormula>
    </tableColumn>
  </tableColumns>
  <tableStyleInfo name="TableStyleLight21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FEFD971-E0B5-4C4C-9613-786F89A2A01D}" name="AD18DemocraticPrimary" displayName="AD18DemocraticPrimary" ref="A2:D4" totalsRowShown="0" headerRowDxfId="651" dataDxfId="649" headerRowBorderDxfId="650" tableBorderDxfId="648" totalsRowBorderDxfId="647">
  <tableColumns count="4">
    <tableColumn id="1" xr3:uid="{132A8BB4-5CB8-41BE-9D65-D15C947FCBE0}" name="County" dataDxfId="646"/>
    <tableColumn id="10" xr3:uid="{F8769702-B4E2-4C8B-A769-2BDA4225B4FE}" name="Taylor R. Raynor (DEM)" dataDxfId="645">
      <calculatedColumnFormula>SUM(B1:B2)</calculatedColumnFormula>
    </tableColumn>
    <tableColumn id="2" xr3:uid="{D362FBEC-EF14-4FAE-8E73-456BD2CA4774}" name="Earlene Hooper (DEM)" dataDxfId="644"/>
    <tableColumn id="3" xr3:uid="{50B45A37-B04F-4D5F-898F-E070AB136431}" name="Total Votes by County" dataDxfId="643"/>
  </tableColumns>
  <tableStyleInfo name="TableStyleLight21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5B39C36-485E-4925-853A-8FA5F80B6D42}" name="AD20DemocraticPrimary" displayName="AD20DemocraticPrimary" ref="A2:D4" totalsRowShown="0" headerRowDxfId="642" dataDxfId="640" headerRowBorderDxfId="641" tableBorderDxfId="639" totalsRowBorderDxfId="638">
  <tableColumns count="4">
    <tableColumn id="1" xr3:uid="{CF3E0621-129D-4A37-AC61-0269E4D53468}" name="County" dataDxfId="637"/>
    <tableColumn id="10" xr3:uid="{5568D816-40DE-4F71-A1DC-EAF6E54E3990}" name="Juan C. Vides (DEM)" dataDxfId="636">
      <calculatedColumnFormula>SUM(B1:B2)</calculatedColumnFormula>
    </tableColumn>
    <tableColumn id="2" xr3:uid="{7E810E48-3848-4AA3-82DD-462A8A947932}" name="Jack Vobis (DEM)" dataDxfId="635"/>
    <tableColumn id="3" xr3:uid="{33A3676D-0851-4519-B8D0-B10AAD300E8D}" name="Total Votes by County" dataDxfId="634"/>
  </tableColumns>
  <tableStyleInfo name="TableStyleLight21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AB8FE50-823D-4E75-BE63-2D459305524C}" name="AD20ReformPrimary" displayName="AD20ReformPrimary" ref="A2:E4" totalsRowShown="0" headerRowDxfId="633" dataDxfId="631" headerRowBorderDxfId="632" tableBorderDxfId="630" totalsRowBorderDxfId="629">
  <tableColumns count="5">
    <tableColumn id="1" xr3:uid="{FB0B7566-7A74-47FB-8C76-C20DDCC7D5A6}" name="County" dataDxfId="628"/>
    <tableColumn id="10" xr3:uid="{50DAAF8E-F37E-4B02-BBBF-803481A61EC7}" name="Jack Vobis (REF)" dataDxfId="627">
      <calculatedColumnFormula>SUM(B1:B2)</calculatedColumnFormula>
    </tableColumn>
    <tableColumn id="2" xr3:uid="{198C76E8-55C0-4D9C-967D-46624A699570}" name="Melissa Miller (REF)" dataDxfId="626"/>
    <tableColumn id="3" xr3:uid="{0EF596A4-D317-427D-810D-8AE6FA06B15B}" name="Juan Vides (REF)" dataDxfId="625"/>
    <tableColumn id="4" xr3:uid="{0568620F-C483-4946-A648-BC4A73B22CED}" name="Total Votes by County" dataDxfId="624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4CEE9B-7AEC-41C9-A69F-CF8A71FEAE6A}" name="AttorneyGeneralReformPrimary" displayName="AttorneyGeneralReformPrimary" ref="A2:E65" totalsRowCount="1" headerRowDxfId="954" dataDxfId="952" headerRowBorderDxfId="953" tableBorderDxfId="951" totalsRowBorderDxfId="950">
  <autoFilter ref="A2:E64" xr:uid="{0A6876D7-502A-45FA-A83B-3A4604CC5F1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E8C0678-FC15-4252-A918-88325A41906F}" name="County" totalsRowLabel="Total Votes by Candidate" dataDxfId="949" totalsRowDxfId="948"/>
    <tableColumn id="2" xr3:uid="{61CDB097-8FF5-4F43-B689-6A4C7AD8A92D}" name="Nancy B. Sliwa (REF)" totalsRowFunction="sum" dataDxfId="947" totalsRowDxfId="946"/>
    <tableColumn id="3" xr3:uid="{89B7C90B-7710-42D5-B8D5-F6675D8FF434}" name="Mike Diederich (REF)" totalsRowFunction="sum" dataDxfId="945" totalsRowDxfId="944"/>
    <tableColumn id="4" xr3:uid="{611E8C69-D439-4595-9711-985641435128}" name="Christopher B. Garvey (REF)" totalsRowFunction="sum" dataDxfId="943" totalsRowDxfId="942"/>
    <tableColumn id="5" xr3:uid="{C7507A2E-0FEC-43B6-857D-8ADFB89CEE70}" name="Total Votes by County" dataDxfId="941" totalsRowDxfId="940">
      <calculatedColumnFormula>SUM(AttorneyGeneralReformPrimary[[#This Row],[Nancy B. Sliwa (REF)]:[Christopher B. Garvey (REF)]])</calculatedColumnFormula>
    </tableColumn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D8AEF53-6DC0-4756-A74A-F326014BC273}" name="AD21ReformPrimary" displayName="AD21ReformPrimary" ref="A2:F4" totalsRowShown="0" headerRowDxfId="623" dataDxfId="621" headerRowBorderDxfId="622" tableBorderDxfId="620" totalsRowBorderDxfId="619">
  <tableColumns count="6">
    <tableColumn id="1" xr3:uid="{71D8CB86-E6E9-49A0-A684-52F221F927E3}" name="County" dataDxfId="618"/>
    <tableColumn id="10" xr3:uid="{AA48EB4C-0B0E-40FE-BBEB-5F5A49A13DD8}" name="Judy A. Griffin (REF)" dataDxfId="617">
      <calculatedColumnFormula>SUM(B1:B2)</calculatedColumnFormula>
    </tableColumn>
    <tableColumn id="2" xr3:uid="{2C088AB3-FD8E-49B3-8036-A09187D409F2}" name="Brian Curran (REF)" dataDxfId="616"/>
    <tableColumn id="3" xr3:uid="{57ED649C-B240-4BD9-9EC6-4864AD8B5B2B}" name="Leticia James (REF)" dataDxfId="615"/>
    <tableColumn id="4" xr3:uid="{89F0519A-BBAA-4206-8EC3-482424DEE196}" name="Hillary Becker (REF)" dataDxfId="614"/>
    <tableColumn id="5" xr3:uid="{B1BF0834-B962-4014-98EE-4735841F43E3}" name="Total Votes by County" dataDxfId="613"/>
  </tableColumns>
  <tableStyleInfo name="TableStyleLight21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83D54F3-3D5E-4A53-9747-82B73A2A57C2}" name="AD23ReformPrimary" displayName="AD23ReformPrimary" ref="A2:C24" totalsRowShown="0" headerRowDxfId="612" dataDxfId="610" headerRowBorderDxfId="611" tableBorderDxfId="609" totalsRowBorderDxfId="608">
  <tableColumns count="3">
    <tableColumn id="1" xr3:uid="{0C4783A3-FFAF-45A0-B413-1F04A84FE98B}" name="Candidate Name (Party)" dataDxfId="607"/>
    <tableColumn id="10" xr3:uid="{F6AB3FBF-F4F4-4D4D-8E19-023405CD02C0}" name="Part of Queens County Vote Results" dataDxfId="606">
      <calculatedColumnFormula>SUM(B2:B2)</calculatedColumnFormula>
    </tableColumn>
    <tableColumn id="2" xr3:uid="{5F6FF705-BB69-4FD8-AC58-5FDF80CB6E37}" name="Total Votes by Candidate" dataDxfId="605">
      <calculatedColumnFormula>B2:B3</calculatedColumnFormula>
    </tableColumn>
  </tableColumns>
  <tableStyleInfo name="TableStyleLight21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5E2402A-6E68-43D8-A879-454909A1A44F}" name="AD24ReformPrimary" displayName="AD24ReformPrimary" ref="A2:C15" totalsRowShown="0" headerRowDxfId="604" dataDxfId="602" headerRowBorderDxfId="603" tableBorderDxfId="601" totalsRowBorderDxfId="600">
  <tableColumns count="3">
    <tableColumn id="1" xr3:uid="{75E7D417-219B-4607-B168-9DEFC0E6CD9B}" name="Candidate Name (Party)" dataDxfId="599"/>
    <tableColumn id="10" xr3:uid="{C662DD65-2568-44D8-B23A-F3F1FF9A9285}" name="Part of Queens County Vote Results" dataDxfId="598">
      <calculatedColumnFormula>SUM(B2:B2)</calculatedColumnFormula>
    </tableColumn>
    <tableColumn id="2" xr3:uid="{1F22634D-3A62-4D60-8246-A2A9ACA48DD8}" name="Total Votes by Candidate" dataDxfId="597">
      <calculatedColumnFormula>AD24ReformPrimary[[#This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53761645-0E5B-481F-8F3F-F6BBE8E61097}" name="AD25ReformPrimary" displayName="AD25ReformPrimary" ref="A2:C13" totalsRowShown="0" headerRowDxfId="596" dataDxfId="594" headerRowBorderDxfId="595" tableBorderDxfId="593" totalsRowBorderDxfId="592">
  <tableColumns count="3">
    <tableColumn id="1" xr3:uid="{2E4ECC40-6F28-4B38-B6EA-1E4DE90B0AE6}" name="Candidate Name (Party)" dataDxfId="591"/>
    <tableColumn id="10" xr3:uid="{B5FF27B6-73B0-4F7D-9415-7E64574B1FFF}" name="Part of Queens County Vote Results" dataDxfId="590">
      <calculatedColumnFormula>SUM(B2:B2)</calculatedColumnFormula>
    </tableColumn>
    <tableColumn id="2" xr3:uid="{CD40D916-7A7D-4844-9736-2CBD4C313A0F}" name="Total Votes by Candidate" dataDxfId="589">
      <calculatedColumnFormula>AD25ReformPrimary[[#This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6C16BAA4-D280-4C2B-A0A3-A7FF32A1AF98}" name="AD27ReformPrimary" displayName="AD27ReformPrimary" ref="A2:C15" totalsRowShown="0" headerRowDxfId="588" dataDxfId="586" headerRowBorderDxfId="587" tableBorderDxfId="585" totalsRowBorderDxfId="584">
  <tableColumns count="3">
    <tableColumn id="1" xr3:uid="{6E9689DF-BDCB-480F-9448-CE7B365F4EBE}" name="Candidate Name (Party)" dataDxfId="583"/>
    <tableColumn id="10" xr3:uid="{13ADC262-1B21-482B-9FAA-171A0B1E85D0}" name="Part of Queens County Vote Results" dataDxfId="582">
      <calculatedColumnFormula>SUM(B2:B2)</calculatedColumnFormula>
    </tableColumn>
    <tableColumn id="2" xr3:uid="{74A08723-C67D-41FD-BDA7-31CBF8F63108}" name="Total Votes by Candidate" dataDxfId="581">
      <calculatedColumnFormula>AD27ReformPrimary[[#This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5332061C-5F49-442E-A05B-A325B14F19B5}" name="AD28GreenPrimary" displayName="AD28GreenPrimary" ref="A2:C10" totalsRowShown="0" headerRowDxfId="580" dataDxfId="578" headerRowBorderDxfId="579" tableBorderDxfId="577" totalsRowBorderDxfId="576">
  <tableColumns count="3">
    <tableColumn id="1" xr3:uid="{9A7C3A3B-8AB4-4536-8700-0C1C78B5D298}" name="Candidate Name (Party)" dataDxfId="575"/>
    <tableColumn id="10" xr3:uid="{A66E1E97-9D95-42D4-A752-944B64C244B3}" name="Part of Queens County Vote Results" dataDxfId="574">
      <calculatedColumnFormula>SUM(B2:B2)</calculatedColumnFormula>
    </tableColumn>
    <tableColumn id="2" xr3:uid="{52ABD5A8-9E11-4173-B6B3-F53E528D8A48}" name="Total Votes by Candidate" dataDxfId="573">
      <calculatedColumnFormula>AD28GreenPrimary[[#This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7D855F3-BACD-4712-8CD0-CE07758842E8}" name="AD28WorkingFamiliesPrimary" displayName="AD28WorkingFamiliesPrimary" ref="A2:D5" totalsRowShown="0" headerRowDxfId="572" dataDxfId="570" headerRowBorderDxfId="571" tableBorderDxfId="569" totalsRowBorderDxfId="568">
  <tableColumns count="4">
    <tableColumn id="1" xr3:uid="{DB186BD2-FA12-459F-9F39-F792120DC7DC}" name="County" dataDxfId="567"/>
    <tableColumn id="10" xr3:uid="{06D92A9F-A40B-45A6-9E78-A95564700D1A}" name="Andrew Hevesi (WOR)" dataDxfId="566">
      <calculatedColumnFormula>SUM(B1:B2)</calculatedColumnFormula>
    </tableColumn>
    <tableColumn id="2" xr3:uid="{57E02D10-AC8F-45E8-83EB-789B53B4DFC2}" name="Danniel S. Maio (WOR)" dataDxfId="565">
      <calculatedColumnFormula>AD28WorkingFamiliesPrimary[[#This Row],[Andrew Hevesi (WOR)]]</calculatedColumnFormula>
    </tableColumn>
    <tableColumn id="3" xr3:uid="{9C412E07-ED90-4CCA-91CA-AE2530855E4D}" name="Total Votes by County" dataDxfId="564">
      <calculatedColumnFormula>SUM(AD28WorkingFamiliesPrimary[[#This Row],[Andrew Hevesi (WOR)]:[Danniel S. Maio (WOR)]])</calculatedColumnFormula>
    </tableColumn>
  </tableColumns>
  <tableStyleInfo name="TableStyleLight21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A78DDD1-DD93-4B42-9DA3-65A9D3C472A4}" name="AD28IndependencePrimary" displayName="AD28IndependencePrimary" ref="A2:C17" totalsRowShown="0" headerRowDxfId="563" dataDxfId="561" headerRowBorderDxfId="562" tableBorderDxfId="560" totalsRowBorderDxfId="559">
  <tableColumns count="3">
    <tableColumn id="1" xr3:uid="{F56720E1-C5E8-4F88-AFA5-03F741632BFC}" name="Candidate Name (Party)" dataDxfId="558"/>
    <tableColumn id="10" xr3:uid="{55577474-CE2D-405B-80D5-D1E04DA4FED5}" name="Part of Queens County Vote Results" dataDxfId="557">
      <calculatedColumnFormula>SUM(B2:B2)</calculatedColumnFormula>
    </tableColumn>
    <tableColumn id="2" xr3:uid="{23CE1C1A-6D0D-4587-9017-5CF4A863DF7F}" name="Total Votes by Candidate" dataDxfId="556">
      <calculatedColumnFormula>AD28IndependencePrimary[[#This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26AF63AF-9CB2-4D1C-ADC7-5D2A4AABE83B}" name="AD28WomensEqualityPrimary" displayName="AD28WomensEqualityPrimary" ref="A2:D4" totalsRowShown="0" headerRowDxfId="555" dataDxfId="553" headerRowBorderDxfId="554" tableBorderDxfId="552" totalsRowBorderDxfId="551">
  <tableColumns count="4">
    <tableColumn id="1" xr3:uid="{E4C2E3F2-FA04-4AD3-90C1-28F66F6EF896}" name="County" dataDxfId="550"/>
    <tableColumn id="10" xr3:uid="{C1F7347D-FBE1-442B-B268-81A38C1FBC10}" name="Danniel S. Maio (WEP)" dataDxfId="549">
      <calculatedColumnFormula>SUM(B2:B2)</calculatedColumnFormula>
    </tableColumn>
    <tableColumn id="2" xr3:uid="{037AE72A-31F6-48BD-A77F-DADBB0F71562}" name="Hsuan Ye Lin (WEP)" dataDxfId="548"/>
    <tableColumn id="3" xr3:uid="{7EC360A3-A29F-45C5-9192-A9DC9369D8DD}" name="Total Votes by County" dataDxfId="547"/>
  </tableColumns>
  <tableStyleInfo name="TableStyleLight21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9157DAEF-225E-4CAB-989A-C0B598230D4A}" name="AD30DemocraticPrimary" displayName="AD30DemocraticPrimary" ref="A2:D4" totalsRowShown="0" headerRowDxfId="546" dataDxfId="544" headerRowBorderDxfId="545" tableBorderDxfId="543" totalsRowBorderDxfId="542">
  <tableColumns count="4">
    <tableColumn id="1" xr3:uid="{7CC5075E-7E02-4754-82A3-25F2515CACDB}" name="County" dataDxfId="541"/>
    <tableColumn id="10" xr3:uid="{4752E228-2AA0-4876-A50A-A2AADB931A43}" name="Melissa Sklarz (DEM)" dataDxfId="540">
      <calculatedColumnFormula>SUM(B1:B2)</calculatedColumnFormula>
    </tableColumn>
    <tableColumn id="2" xr3:uid="{9F935FA5-2F4F-43D3-98AF-36883489EAD0}" name="Brian T. Barnwell (DEM)" dataDxfId="539"/>
    <tableColumn id="3" xr3:uid="{084B5665-353B-4933-B21A-4C0B13013BF4}" name="Total Votes by County" dataDxfId="538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D428C1-BECB-4C4D-BD74-0CA57A2D386A}" name="SD9ReformPrimary" displayName="SD9ReformPrimary" ref="A2:C13" totalsRowShown="0" headerRowBorderDxfId="939" tableBorderDxfId="938" totalsRowBorderDxfId="937">
  <tableColumns count="3">
    <tableColumn id="1" xr3:uid="{3E8FBC81-7531-436D-A754-A2CCF7652886}" name="Candidate Name (Party)" dataDxfId="936"/>
    <tableColumn id="10" xr3:uid="{054BA335-0548-430A-8339-8823CE6AD8FA}" name="Part of Nassau County Vote Results" dataDxfId="935">
      <calculatedColumnFormula>SUM(B1:B2)</calculatedColumnFormula>
    </tableColumn>
    <tableColumn id="2" xr3:uid="{57D9647C-947E-445C-82F1-377FA0E19BE0}" name="Total Votes by Candidate " dataDxfId="934">
      <calculatedColumnFormula>SD9ReformPrimary[[#This Row],[Part of Nassau County Vote Results]]</calculatedColumnFormula>
    </tableColumn>
  </tableColumns>
  <tableStyleInfo name="TableStyleLight21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3B5DFD2-1773-4EB8-A5D8-29D9E7AD1D94}" name="AD30WomensEqualityPrimary" displayName="AD30WomensEqualityPrimary" ref="A2:C4" totalsRowShown="0" headerRowDxfId="537" dataDxfId="535" headerRowBorderDxfId="536" tableBorderDxfId="534" totalsRowBorderDxfId="533">
  <tableColumns count="3">
    <tableColumn id="1" xr3:uid="{D8670FD9-B7DB-4B07-9AD7-E39C4D8F95F4}" name="Candidate Name (Party)" dataDxfId="532"/>
    <tableColumn id="10" xr3:uid="{B828ADC6-79DE-4371-972D-CC6E721AC2EB}" name="Part of Queens County Vote Results" dataDxfId="531">
      <calculatedColumnFormula>SUM(B2:B2)</calculatedColumnFormula>
    </tableColumn>
    <tableColumn id="2" xr3:uid="{67A4C67D-E4F0-4362-B4BB-5FCC12677D30}" name="Total Votes by Candidate" dataDxfId="530">
      <calculatedColumnFormula>AD30WomensEqualityPrimary[[#This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2A03C3B7-D1EE-4DE0-A25D-ADBC826F929D}" name="AD32ReformPrimary" displayName="AD32ReformPrimary" ref="A2:C13" totalsRowShown="0" headerRowDxfId="529" dataDxfId="527" headerRowBorderDxfId="528" tableBorderDxfId="526" totalsRowBorderDxfId="525">
  <tableColumns count="3">
    <tableColumn id="1" xr3:uid="{B1265D04-6B25-481C-B7C8-4909F421936E}" name="Candidate Name (Party)" dataDxfId="524"/>
    <tableColumn id="10" xr3:uid="{388B72B4-E502-425D-B7C8-A8B8B7BDBAFB}" name="Part of Queens County Vote Results" dataDxfId="523">
      <calculatedColumnFormula>SUM(B2:B2)</calculatedColumnFormula>
    </tableColumn>
    <tableColumn id="2" xr3:uid="{87296FC4-5F78-46E2-A80D-FCA7E9F31261}" name="Total Votes by Candidate" dataDxfId="522">
      <calculatedColumnFormula>AD32ReformPrimary[[#This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F6647F4E-FDC5-4AE9-90A3-4B096C1A9904}" name="AD33DemocraticPrimary" displayName="AD33DemocraticPrimary" ref="A2:D4" totalsRowShown="0" headerRowDxfId="521" dataDxfId="519" headerRowBorderDxfId="520" tableBorderDxfId="518" totalsRowBorderDxfId="517">
  <tableColumns count="4">
    <tableColumn id="1" xr3:uid="{4938BCD5-83CE-4BB4-A7A9-C511D1F5A1EE}" name="County" dataDxfId="516"/>
    <tableColumn id="10" xr3:uid="{4F72F180-01AF-4DA5-A39E-2F08725BDB0D}" name="Oster G. Bryan (DEM)" dataDxfId="515">
      <calculatedColumnFormula>SUM(B1:B2)</calculatedColumnFormula>
    </tableColumn>
    <tableColumn id="2" xr3:uid="{357C7BC9-164D-4EAB-858C-FC11F02EF712}" name="Clyde Vanel (DEM)" dataDxfId="514"/>
    <tableColumn id="3" xr3:uid="{B345A884-C1AA-4309-BCEE-8AE24E78ADE4}" name="Total Votes by County" dataDxfId="513"/>
  </tableColumns>
  <tableStyleInfo name="TableStyleLight21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485B4EF9-AD5B-4E43-847E-9E4B8B6FE985}" name="AD33ReformPrimary" displayName="AD33ReformPrimary" ref="A2:D4" totalsRowShown="0" headerRowDxfId="512" dataDxfId="510" headerRowBorderDxfId="511" tableBorderDxfId="509" totalsRowBorderDxfId="508">
  <tableColumns count="4">
    <tableColumn id="1" xr3:uid="{D4BCC1F7-D27A-4720-9BE7-4DB44B0DA02C}" name="County" dataDxfId="507"/>
    <tableColumn id="10" xr3:uid="{0B4DFF13-ABE8-415D-8442-3D9E189903C0}" name="Lalita L. Etwaroo (REF)" dataDxfId="506">
      <calculatedColumnFormula>SUM(B1:B2)</calculatedColumnFormula>
    </tableColumn>
    <tableColumn id="2" xr3:uid="{47EB225C-A05B-45A1-B1F4-711F8008136A}" name="Oster G. Bryan (REF)" dataDxfId="505"/>
    <tableColumn id="3" xr3:uid="{18D07DF1-91A1-4F9A-B9B9-EF1FB065D1D2}" name="Total Votes by County" dataDxfId="504"/>
  </tableColumns>
  <tableStyleInfo name="TableStyleLight21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F1B31E23-5F60-4953-9F7A-346F970095F2}" name="AD34ReformPrimary" displayName="AD34ReformPrimary" ref="A2:C13" totalsRowShown="0" headerRowDxfId="503" dataDxfId="501" headerRowBorderDxfId="502" tableBorderDxfId="500" totalsRowBorderDxfId="499">
  <tableColumns count="3">
    <tableColumn id="1" xr3:uid="{4C545DC9-A2ED-4C99-A018-7665C9445CAE}" name="Candidate Name (Party)" dataDxfId="498"/>
    <tableColumn id="10" xr3:uid="{49C5BCE1-86D7-4334-80BF-8D6D528F08DC}" name="Part of Queens County Vote Results" dataDxfId="497">
      <calculatedColumnFormula>SUM(B2:B2)</calculatedColumnFormula>
    </tableColumn>
    <tableColumn id="2" xr3:uid="{C300B969-A983-451B-88A1-376096C1E138}" name="Total Votes by Candidate" dataDxfId="496">
      <calculatedColumnFormula>AD34ReformPrimary[[#This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29CE493-A7A2-46AB-9F8C-68C97920B751}" name="AD35ReformPrimary" displayName="AD35ReformPrimary" ref="A2:C15" totalsRowShown="0" headerRowDxfId="495" dataDxfId="493" headerRowBorderDxfId="494" tableBorderDxfId="492" totalsRowBorderDxfId="491">
  <tableColumns count="3">
    <tableColumn id="1" xr3:uid="{D117EA23-79F3-4DEE-BB55-C2F46B46C480}" name="Candidate Name (Party)" dataDxfId="490"/>
    <tableColumn id="10" xr3:uid="{F3F6D841-D11C-4FCC-8F9F-0A5A1C5D22B7}" name="Part of Queens County Vote Results" dataDxfId="489">
      <calculatedColumnFormula>SUM(B2:B2)</calculatedColumnFormula>
    </tableColumn>
    <tableColumn id="2" xr3:uid="{AAF07F82-D63C-473B-A1E6-6BC4F0D045EA}" name="Total Votes by Candidate" dataDxfId="488">
      <calculatedColumnFormula>AD35ReformPrimary[[#This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B883E79A-D8EC-4E97-8374-760A3CF7C2E1}" name="AD37ReformPrimary" displayName="AD37ReformPrimary" ref="A2:C23" totalsRowShown="0" headerRowDxfId="487" dataDxfId="485" headerRowBorderDxfId="486" tableBorderDxfId="484" totalsRowBorderDxfId="483">
  <tableColumns count="3">
    <tableColumn id="1" xr3:uid="{D3BBEA8A-290C-4D94-B4BC-0D5CEC33F75A}" name="Candidate Name (Party)" dataDxfId="482"/>
    <tableColumn id="10" xr3:uid="{5C494E7B-83B5-4CFD-923D-8ACD703861F4}" name="Part of Queens County Vote Results" dataDxfId="481">
      <calculatedColumnFormula>SUM(B2:B2)</calculatedColumnFormula>
    </tableColumn>
    <tableColumn id="2" xr3:uid="{E3F9CDE5-D045-4984-8F81-EA7EBB220F46}" name="Total Votes by Candidate" dataDxfId="480">
      <calculatedColumnFormula>AD37ReformPrimary[[#This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B664422C-0685-4C54-AFC5-B34E19308096}" name="AD39DemocraticPrimary" displayName="AD39DemocraticPrimary" ref="A2:C6" totalsRowShown="0" headerRowDxfId="479" dataDxfId="477" headerRowBorderDxfId="478" tableBorderDxfId="476" totalsRowBorderDxfId="475">
  <tableColumns count="3">
    <tableColumn id="1" xr3:uid="{F74590F5-40CA-4814-BF8A-FBCB4D80F757}" name="Candidate Name (Party)" dataDxfId="474"/>
    <tableColumn id="10" xr3:uid="{59679872-74D7-4E60-BB78-41FB202D7AAC}" name="Part of Queens County Vote Results" dataDxfId="473">
      <calculatedColumnFormula>SUM(B1:B2)</calculatedColumnFormula>
    </tableColumn>
    <tableColumn id="2" xr3:uid="{1E9EAF83-77B6-4F24-8622-5EB7BC327E26}" name="Total Votes by Candidate" dataDxfId="472">
      <calculatedColumnFormula>AD39DemocraticPrimary[[#This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2E30431-2038-4F98-BF99-FE67F778A2BF}" name="AD40ReformPrimary" displayName="AD40ReformPrimary" ref="A2:C7" totalsRowShown="0" headerRowDxfId="471" dataDxfId="469" headerRowBorderDxfId="470" tableBorderDxfId="468" totalsRowBorderDxfId="467">
  <tableColumns count="3">
    <tableColumn id="1" xr3:uid="{6F82D02A-758F-468C-970A-1CFC40937A38}" name="Candidate Name (Party)" dataDxfId="466"/>
    <tableColumn id="10" xr3:uid="{36C19369-EA98-4B58-9B26-27021191A4BB}" name="Part of Queens County Vote Results" dataDxfId="465">
      <calculatedColumnFormula>SUM(B1:B2)</calculatedColumnFormula>
    </tableColumn>
    <tableColumn id="2" xr3:uid="{B7EA03E6-8156-4BCA-BB34-1801136E121A}" name="Total Votes by Candidate" dataDxfId="464">
      <calculatedColumnFormula>AD40ReformPrimary[[#This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D49BDF91-2692-437A-AA8C-C5B404402BFE}" name="AD42DemocraticPrimary" displayName="AD42DemocraticPrimary" ref="A2:D4" totalsRowShown="0" headerRowDxfId="463" dataDxfId="461" headerRowBorderDxfId="462" tableBorderDxfId="460" totalsRowBorderDxfId="459">
  <tableColumns count="4">
    <tableColumn id="1" xr3:uid="{6EB619ED-8065-44CA-9EEF-9CE910745DAD}" name="County" dataDxfId="458"/>
    <tableColumn id="10" xr3:uid="{DCBED848-5A5D-43C3-A5EA-386EC4C224EB}" name="Rodneyse Bichotte (DEM)" dataDxfId="457">
      <calculatedColumnFormula>SUM(B1:B2)</calculatedColumnFormula>
    </tableColumn>
    <tableColumn id="2" xr3:uid="{C4AFF2E2-4156-489A-B0A8-5204AC2D8F9C}" name="Victor Jordan (DEM)" dataDxfId="456"/>
    <tableColumn id="3" xr3:uid="{B3E555B9-E5FB-4324-AC7E-FDD9FE35B29E}" name="Total Votes by County" dataDxfId="455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941BE9E-26D6-44F2-93AB-3CED1CE736E2}" name="SenateDistrict11DemocraticPrimary" displayName="SenateDistrict11DemocraticPrimary" ref="A2:D4" totalsRowShown="0" headerRowBorderDxfId="933" tableBorderDxfId="932" totalsRowBorderDxfId="931">
  <autoFilter ref="A2:D4" xr:uid="{91E73DB0-3BA7-4114-9879-216FF77EFAB2}">
    <filterColumn colId="0" hiddenButton="1"/>
    <filterColumn colId="1" hiddenButton="1"/>
    <filterColumn colId="2" hiddenButton="1"/>
    <filterColumn colId="3" hiddenButton="1"/>
  </autoFilter>
  <tableColumns count="4">
    <tableColumn id="1" xr3:uid="{6F1A9158-3662-45BD-AB7C-7C8AFCE5F841}" name="County"/>
    <tableColumn id="2" xr3:uid="{D6FEB5F6-C8C5-4EA5-8949-A1F2EE08D84C}" name="John Liu (DEM)">
      <calculatedColumnFormula>B2</calculatedColumnFormula>
    </tableColumn>
    <tableColumn id="3" xr3:uid="{86E0CB4A-BCE3-4977-9A7C-CCA98E55F34C}" name="Tony Avella (DEM)">
      <calculatedColumnFormula>C2</calculatedColumnFormula>
    </tableColumn>
    <tableColumn id="4" xr3:uid="{130C0E50-90F0-474E-A536-2EFF8DC77D05}" name="Total Votes by County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7959FDE-7565-4A59-B3A3-FB939B458FA0}" name="AD43IndependencePrimary" displayName="AD43IndependencePrimary" ref="A2:C12" totalsRowShown="0" headerRowDxfId="454" dataDxfId="452" headerRowBorderDxfId="453" tableBorderDxfId="451" totalsRowBorderDxfId="450">
  <tableColumns count="3">
    <tableColumn id="1" xr3:uid="{A1F5F377-19A3-4DAF-B40F-9E745A2A9435}" name="Candidate Name (Party)" dataDxfId="449"/>
    <tableColumn id="10" xr3:uid="{9EE5ED6D-9417-4329-83C1-CD7D2684CC5D}" name="Part of Kings County Vote Results" dataDxfId="448">
      <calculatedColumnFormula>SUM(B2:B2)</calculatedColumnFormula>
    </tableColumn>
    <tableColumn id="2" xr3:uid="{4EE9A4E8-82DB-429B-8761-BEDAC6F51D43}" name="Total Votes by Candidate" dataDxfId="447">
      <calculatedColumnFormula>AD43IndependencePrimary[[#This Row],[Part of Kings County Vote Results]]</calculatedColumnFormula>
    </tableColumn>
  </tableColumns>
  <tableStyleInfo name="TableStyleLight21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048A437-3C70-4633-8C4F-96830177DFC0}" name="AD46DemocraticPrimary" displayName="AD46DemocraticPrimary" ref="A2:D4" totalsRowShown="0" headerRowDxfId="446" dataDxfId="444" headerRowBorderDxfId="445" tableBorderDxfId="443" totalsRowBorderDxfId="442">
  <tableColumns count="4">
    <tableColumn id="1" xr3:uid="{02E323E7-BD99-4F10-A68C-7DA6DE2D8A0E}" name="County" dataDxfId="441"/>
    <tableColumn id="10" xr3:uid="{09B80714-70ED-4E0C-9B77-BCFA5BBF985E}" name="Mathylde Frontus (DEM)" dataDxfId="440">
      <calculatedColumnFormula>SUM(B1:B2)</calculatedColumnFormula>
    </tableColumn>
    <tableColumn id="2" xr3:uid="{EDE9F744-5A3C-4496-92A6-6D783503A1D6}" name="Ethan Lustig-Elgrably (DEM)" dataDxfId="439"/>
    <tableColumn id="3" xr3:uid="{FB5E69D4-2D14-4296-9268-F121BD08F8C9}" name="Total Votes by County" dataDxfId="438"/>
  </tableColumns>
  <tableStyleInfo name="TableStyleLight21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D02FB34-B5CB-402A-A441-59738B9D465A}" name="AD46WomensEqualityPrimary" displayName="AD46WomensEqualityPrimary" ref="A2:D4" totalsRowShown="0" headerRowDxfId="437" dataDxfId="435" headerRowBorderDxfId="436" tableBorderDxfId="434" totalsRowBorderDxfId="433">
  <tableColumns count="4">
    <tableColumn id="1" xr3:uid="{02BC5398-C93F-4F64-BE13-B35B3F69FF12}" name="County" dataDxfId="432"/>
    <tableColumn id="10" xr3:uid="{C0BA32C7-CB38-4D82-8B2F-05DA54063758}" name="Ethan Lustig-Elgrably (WEP)" dataDxfId="431">
      <calculatedColumnFormula>SUM(B1:B2)</calculatedColumnFormula>
    </tableColumn>
    <tableColumn id="2" xr3:uid="{8DB49044-F6A2-4C16-B0A0-0A6095F1EBB0}" name="Mathylde Frontus (WEP)" dataDxfId="430"/>
    <tableColumn id="3" xr3:uid="{2F994326-E2E5-4674-8C0C-58C60E1319DF}" name="Total Votes by County" dataDxfId="429"/>
  </tableColumns>
  <tableStyleInfo name="TableStyleLight21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7FE550A8-BAD3-4FE1-94CE-2C875319DB97}" name="AD53DemocraticPrimary" displayName="AD53DemocraticPrimary" ref="A2:D4" totalsRowShown="0" headerRowDxfId="428" dataDxfId="426" headerRowBorderDxfId="427" tableBorderDxfId="425" totalsRowBorderDxfId="424">
  <tableColumns count="4">
    <tableColumn id="1" xr3:uid="{6A00D4E1-AA2E-4527-A65C-36C3C0EBF439}" name="County" dataDxfId="423"/>
    <tableColumn id="10" xr3:uid="{FF63B848-A584-4429-82BB-F2032408063A}" name="Humberto Soto (DEM)" dataDxfId="422">
      <calculatedColumnFormula>SUM(B1:B2)</calculatedColumnFormula>
    </tableColumn>
    <tableColumn id="2" xr3:uid="{FBF4B358-C271-49FA-B5B3-4881E41ECAE7}" name="Maritza Davila (DEM)" dataDxfId="421"/>
    <tableColumn id="3" xr3:uid="{B33E8538-C44F-4957-915F-8E1ABA041C95}" name="Total Votes by County" dataDxfId="420"/>
  </tableColumns>
  <tableStyleInfo name="TableStyleLight21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1360141E-0908-4A3C-9252-D18DDA5B1870}" name="AD60DemocraticPrimary" displayName="AD60DemocraticPrimary" ref="A2:D4" totalsRowShown="0" headerRowDxfId="419" dataDxfId="417" headerRowBorderDxfId="418" tableBorderDxfId="416" totalsRowBorderDxfId="415">
  <tableColumns count="4">
    <tableColumn id="1" xr3:uid="{26DB6C1B-F0BE-43D8-AB15-D36A85B61ECB}" name="County" dataDxfId="414"/>
    <tableColumn id="10" xr3:uid="{2F4D2E4E-3C79-46EA-8589-EBC54E911697}" name="Charles Barron (DEM)" dataDxfId="413">
      <calculatedColumnFormula>SUM(B1:B2)</calculatedColumnFormula>
    </tableColumn>
    <tableColumn id="2" xr3:uid="{C5FADF7B-5C35-4FBF-89FF-5A367B87A3EA}" name="Jaytee Spurgeon (DEM)" dataDxfId="412"/>
    <tableColumn id="3" xr3:uid="{E833C122-0AD6-44F9-987C-27C282C7AD66}" name="Total Votes by County" dataDxfId="411"/>
  </tableColumns>
  <tableStyleInfo name="TableStyleLight21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DCF4056-D01B-4DAE-8824-24F2771E28FA}" name="AD61DemocraticPrimary" displayName="AD61DemocraticPrimary" ref="A2:E4" totalsRowShown="0" headerRowDxfId="410" dataDxfId="408" headerRowBorderDxfId="409" tableBorderDxfId="407" totalsRowBorderDxfId="406">
  <tableColumns count="5">
    <tableColumn id="1" xr3:uid="{EB6556D6-2DE7-4B64-9D88-0626A9C398CF}" name="County" dataDxfId="405"/>
    <tableColumn id="10" xr3:uid="{1F103D7F-CA78-4854-BF19-82A2741EC85F}" name="Bobby D. Olisa (DEM)" dataDxfId="404">
      <calculatedColumnFormula>SUM(B1:B2)</calculatedColumnFormula>
    </tableColumn>
    <tableColumn id="2" xr3:uid="{D2429707-91DD-4119-8913-D87325B9E8AB}" name="Charles D. Fall (DEM)" dataDxfId="403"/>
    <tableColumn id="3" xr3:uid="{656315ED-D59D-4892-8CD9-7E3BB0869380}" name="Patricia Kane (DEM)" dataDxfId="402"/>
    <tableColumn id="4" xr3:uid="{084149CF-B3F6-4C8E-A37D-99310FEE9C7C}" name="Total Votes by County" dataDxfId="401"/>
  </tableColumns>
  <tableStyleInfo name="TableStyleLight21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FBE0E72A-6C59-4F98-B459-ABF63C691846}" name="AD62RepublicanPrimary" displayName="AD62RepublicanPrimary" ref="A2:E4" totalsRowShown="0" headerRowDxfId="400" dataDxfId="398" headerRowBorderDxfId="399" tableBorderDxfId="397" totalsRowBorderDxfId="396">
  <tableColumns count="5">
    <tableColumn id="1" xr3:uid="{3BBE66F2-70CF-4F03-9687-CA9BE55804D1}" name="County" dataDxfId="395"/>
    <tableColumn id="10" xr3:uid="{F59EFA7F-2164-4369-8357-95CED23B35FE}" name="Michael W. Reilly Jr. (REP)" dataDxfId="394">
      <calculatedColumnFormula>SUM(B1:B2)</calculatedColumnFormula>
    </tableColumn>
    <tableColumn id="2" xr3:uid="{8C15D3C2-759D-45B6-9BCB-1082B4F4FA4D}" name="Glenn A. Yost (REP)" dataDxfId="393"/>
    <tableColumn id="3" xr3:uid="{0C696286-2C8F-4E7B-8EF2-E31CDB22DD53}" name="Ashley F. Zanatta (REP)" dataDxfId="392"/>
    <tableColumn id="4" xr3:uid="{B6473D75-778B-44B0-B31D-A1449DB528F0}" name="Total Votes by County" dataDxfId="391"/>
  </tableColumns>
  <tableStyleInfo name="TableStyleLight21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1E3A019F-D981-4116-9BCB-111463B5ED5E}" name="AD62ConservativePrimary" displayName="AD62ConservativePrimary" ref="A2:C7" totalsRowShown="0" headerRowDxfId="390" headerRowBorderDxfId="389" tableBorderDxfId="388" totalsRowBorderDxfId="387">
  <tableColumns count="3">
    <tableColumn id="1" xr3:uid="{A78CCE75-E2C9-469B-8D72-8D2B19671A4C}" name="Candidate Name (Party)" dataDxfId="386"/>
    <tableColumn id="10" xr3:uid="{9A317EA3-956E-44A9-861D-DE516D0DA31C}" name="Part of Richmond County Vote Results" dataDxfId="385"/>
    <tableColumn id="2" xr3:uid="{253D6979-B5B6-4F2C-8F2B-B935F7A1AB6D}" name="Total Votes by Candidate" dataDxfId="384">
      <calculatedColumnFormula>AD62ConservativePrimary[[#This Row],[Part of Richmond County Vote Results]]</calculatedColumnFormula>
    </tableColumn>
  </tableColumns>
  <tableStyleInfo name="TableStyleLight21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171B4E8-541A-4504-81D9-9D2820ADA0CF}" name="AD62ReformPrimary" displayName="AD62ReformPrimary" ref="A2:C14" totalsRowShown="0" headerRowDxfId="383" headerRowBorderDxfId="382" tableBorderDxfId="381" totalsRowBorderDxfId="380">
  <tableColumns count="3">
    <tableColumn id="1" xr3:uid="{21CF233E-B6F7-4930-9280-81FC35EE30F5}" name="Candidate Name (Party)" dataDxfId="379"/>
    <tableColumn id="10" xr3:uid="{DB46C8F0-616F-4A73-A1FC-2DF59043BA88}" name="Part of Richmond County Vote Results" dataDxfId="378"/>
    <tableColumn id="2" xr3:uid="{8C6D3B84-8172-4672-B39A-2F482CC3FCF6}" name="Total Votes by Candidate" dataDxfId="377">
      <calculatedColumnFormula>AD62ReformPrimary[[#This Row],[Part of Richmond County Vote Results]]</calculatedColumnFormula>
    </tableColumn>
  </tableColumns>
  <tableStyleInfo name="TableStyleLight21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A361AD-A6DF-4AAB-BA97-4EB35378D62E}" name="AD63ReformPrimary" displayName="AD63ReformPrimary" ref="A2:C18" totalsRowShown="0" headerRowDxfId="376" headerRowBorderDxfId="375" tableBorderDxfId="374" totalsRowBorderDxfId="373">
  <tableColumns count="3">
    <tableColumn id="1" xr3:uid="{82C56B2F-2B7D-4EC0-9687-A1F632E0879B}" name="Candidate Name (Party)" dataDxfId="372"/>
    <tableColumn id="10" xr3:uid="{768CEDCF-E378-4CBE-90C1-4D17480ED486}" name="Part of Richmond County Vote Results" dataDxfId="371"/>
    <tableColumn id="2" xr3:uid="{693DE7AA-ABD3-42EA-9377-3917D556F799}" name="Total Votes by Candidate" dataDxfId="370">
      <calculatedColumnFormula>AD63ReformPrimary[[#This Row],[Part of Richmond County Vote Results]]</calculatedColumnFormula>
    </tableColumn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8BF4D99-6B51-41EE-B570-ACF2922814FE}" name="SenateDistrict11RepublicanPrimary" displayName="SenateDistrict11RepublicanPrimary" ref="A2:D4" totalsRowShown="0" headerRowBorderDxfId="930" tableBorderDxfId="929" totalsRowBorderDxfId="928">
  <autoFilter ref="A2:D4" xr:uid="{471044E9-A04E-4A94-963C-1EE465E658C4}">
    <filterColumn colId="0" hiddenButton="1"/>
    <filterColumn colId="1" hiddenButton="1"/>
    <filterColumn colId="2" hiddenButton="1"/>
    <filterColumn colId="3" hiddenButton="1"/>
  </autoFilter>
  <tableColumns count="4">
    <tableColumn id="1" xr3:uid="{084C298B-A44B-4DFD-83ED-CA5D289EAFF0}" name="County"/>
    <tableColumn id="2" xr3:uid="{B94A2970-6327-4A32-BC5B-AB6A432A9A32}" name="Simon H. Minching (REP)">
      <calculatedColumnFormula>B2</calculatedColumnFormula>
    </tableColumn>
    <tableColumn id="3" xr3:uid="{FA76B281-D1F3-4F85-AE45-59BAFB3B51CE}" name="Vickie Paladino (REP)">
      <calculatedColumnFormula>C2</calculatedColumnFormula>
    </tableColumn>
    <tableColumn id="4" xr3:uid="{BE97AFA6-7FEF-4406-BAA3-0E6DD03D8A84}" name="Total Votes by County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87FBB60D-338D-4B5D-9D16-DE678AEF87B7}" name="AD64ReformPrimary" displayName="AD64ReformPrimary" ref="A2:D17" totalsRowShown="0" headerRowDxfId="369" headerRowBorderDxfId="368" tableBorderDxfId="367" totalsRowBorderDxfId="366">
  <autoFilter ref="A2:D17" xr:uid="{9C10648A-E1BA-41F5-B36A-30616B320D27}">
    <filterColumn colId="0" hiddenButton="1"/>
    <filterColumn colId="1" hiddenButton="1"/>
    <filterColumn colId="2" hiddenButton="1"/>
    <filterColumn colId="3" hiddenButton="1"/>
  </autoFilter>
  <tableColumns count="4">
    <tableColumn id="1" xr3:uid="{13A8B240-0763-4282-8860-40B5484EF44A}" name="Candidate Name (Party)" dataDxfId="365"/>
    <tableColumn id="2" xr3:uid="{533592AE-2E01-490E-A0C2-5D8909D6177C}" name="Part of Kings County Vote Results" dataDxfId="364"/>
    <tableColumn id="3" xr3:uid="{3DD90202-A202-4A32-AEE6-49103FC2A684}" name="Part of Richmond County Vote Results" dataDxfId="363"/>
    <tableColumn id="10" xr3:uid="{48FAB183-0FF3-41FD-8FCF-C2CFBC548FA9}" name="Total Votes by Candidate " dataDxfId="362">
      <calculatedColumnFormula>SUM(AD64ReformPrimary[[#This Row],[Part of Kings County Vote Results]:[Part of Richmond County Vote Results]])</calculatedColumnFormula>
    </tableColumn>
  </tableColumns>
  <tableStyleInfo name="TableStyleLight21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AA4A689-246F-472A-AD4A-7CC33A7AD36F}" name="AD65ReformPrimary" displayName="AD65ReformPrimary" ref="A2:C20" totalsRowShown="0" headerRowDxfId="361" dataDxfId="359" headerRowBorderDxfId="360" tableBorderDxfId="358" totalsRowBorderDxfId="357">
  <tableColumns count="3">
    <tableColumn id="1" xr3:uid="{2226319C-54F3-4619-9E10-9DF228812FAC}" name="Candidate Name (Party)" dataDxfId="356"/>
    <tableColumn id="10" xr3:uid="{34C21071-9426-4EAF-9779-6BF95207B1DB}" name="Part of New York County Vote Results" dataDxfId="355">
      <calculatedColumnFormula>SUM(B2:B2)</calculatedColumnFormula>
    </tableColumn>
    <tableColumn id="2" xr3:uid="{B766C972-361A-4E02-8EFF-E25C7B2EBDC2}" name="Total Votes by Candidate" dataDxfId="354">
      <calculatedColumnFormula>AD65ReformPrimary[[#This Row],[Part of New York County Vote Results]]</calculatedColumnFormula>
    </tableColumn>
  </tableColumns>
  <tableStyleInfo name="TableStyleLight21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2CAA05F-8AC7-449D-B6A0-6422CB236917}" name="AD66WorkingFamiliesPrimary" displayName="AD66WorkingFamiliesPrimary" ref="A2:D4" totalsRowShown="0" headerRowDxfId="353" dataDxfId="351" headerRowBorderDxfId="352" tableBorderDxfId="350" totalsRowBorderDxfId="349">
  <tableColumns count="4">
    <tableColumn id="1" xr3:uid="{EA221791-0CAE-4421-86FF-AF487FABC864}" name="County" dataDxfId="348"/>
    <tableColumn id="10" xr3:uid="{336BB64B-6BB2-40C6-9D24-924E7002F6C5}" name="Douglass Seidman (WOR)" dataDxfId="347">
      <calculatedColumnFormula>SUM(B1:B2)</calculatedColumnFormula>
    </tableColumn>
    <tableColumn id="2" xr3:uid="{B7E3D9DB-E623-4D95-ABE3-26C1E036BA77}" name="Deborah Glick (WOR)" dataDxfId="346"/>
    <tableColumn id="3" xr3:uid="{012E2F96-8ACC-4A60-8995-4C067585CFEB}" name="Total Votes by County" dataDxfId="345"/>
  </tableColumns>
  <tableStyleInfo name="TableStyleLight21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1BCB301-DFB5-4961-BC69-9FBB05E6544B}" name="AD66ReformPrimary" displayName="AD66ReformPrimary" ref="A2:C10" totalsRowShown="0" headerRowDxfId="344" dataDxfId="342" headerRowBorderDxfId="343" tableBorderDxfId="341" totalsRowBorderDxfId="340">
  <tableColumns count="3">
    <tableColumn id="1" xr3:uid="{179F7E65-B753-422B-9DE0-CD0E36BDF7E6}" name="Candidate Name (Party)" dataDxfId="339"/>
    <tableColumn id="10" xr3:uid="{ED4EAD87-5FD6-421F-BEE1-7F2B3E56386F}" name="Part of New York County Vote Results" dataDxfId="338">
      <calculatedColumnFormula>SUM(B2:B2)</calculatedColumnFormula>
    </tableColumn>
    <tableColumn id="2" xr3:uid="{A47A66D8-7325-4A8C-BD17-DDDD4B9FCB76}" name="Total Votes by Candidate" dataDxfId="337">
      <calculatedColumnFormula>AD66ReformPrimary[[#This Row],[Part of New York County Vote Results]]</calculatedColumnFormula>
    </tableColumn>
  </tableColumns>
  <tableStyleInfo name="TableStyleLight21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B87FE6AD-E6DA-4815-87A4-5F060CDB2D48}" name="AD68DemocraticPrimary" displayName="AD68DemocraticPrimary" ref="A2:D4" totalsRowShown="0" headerRowDxfId="336" dataDxfId="334" headerRowBorderDxfId="335" tableBorderDxfId="333" totalsRowBorderDxfId="332">
  <tableColumns count="4">
    <tableColumn id="1" xr3:uid="{90122D49-9B30-44DD-89A5-2EA55C77651D}" name="County" dataDxfId="331"/>
    <tableColumn id="10" xr3:uid="{1831D8AF-D55B-484E-AFED-8129112A1DE2}" name="Robert J. Rodriguez (DEM)" dataDxfId="330">
      <calculatedColumnFormula>SUM(B1:B2)</calculatedColumnFormula>
    </tableColumn>
    <tableColumn id="2" xr3:uid="{4A4A3951-16A6-40B7-936F-323F229EDA30}" name="John Ruiz (DEM)" dataDxfId="329"/>
    <tableColumn id="3" xr3:uid="{27B06653-5669-494D-AFCC-D1991C5B9EAC}" name="Total Votes by County" dataDxfId="328"/>
  </tableColumns>
  <tableStyleInfo name="TableStyleLight21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8B3696D2-B48B-4FC1-BBBE-1DA46EA61AD3}" name="AD69DemocraticPrimary" displayName="AD69DemocraticPrimary" ref="A2:D4" totalsRowShown="0" headerRowDxfId="327" dataDxfId="325" headerRowBorderDxfId="326" tableBorderDxfId="324" totalsRowBorderDxfId="323">
  <tableColumns count="4">
    <tableColumn id="1" xr3:uid="{F30DB22E-32A9-4C9A-8D52-EDA7075CAADA}" name="County" dataDxfId="322"/>
    <tableColumn id="10" xr3:uid="{B86E90EA-2C97-4C65-9E5F-D74C93037DEF}" name="Ruben D. Vargas (DEM)" dataDxfId="321">
      <calculatedColumnFormula>SUM(B1:B2)</calculatedColumnFormula>
    </tableColumn>
    <tableColumn id="2" xr3:uid="{877D4061-F396-44F8-9493-68BA4DB4E689}" name="Daniel J. O'Donnell (DEM)" dataDxfId="320"/>
    <tableColumn id="3" xr3:uid="{65275965-3A4E-4042-9E48-3D44FDB1FD14}" name="Total Votes by County" dataDxfId="319"/>
  </tableColumns>
  <tableStyleInfo name="TableStyleLight21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5391FDDB-7E44-4E05-BCE5-0FDBFAAB9B24}" name="AD71DemocraticPrimary" displayName="AD71DemocraticPrimary" ref="A2:E4" totalsRowShown="0" headerRowDxfId="318" dataDxfId="316" headerRowBorderDxfId="317" tableBorderDxfId="315" totalsRowBorderDxfId="314">
  <tableColumns count="5">
    <tableColumn id="1" xr3:uid="{F56E44A6-28DA-4E74-917B-9A35A4A03B5F}" name="County" dataDxfId="313"/>
    <tableColumn id="10" xr3:uid="{4A451E14-1811-4683-8F33-076B18C7FAB6}" name="Guillermo A. Perez (DEM)" dataDxfId="312">
      <calculatedColumnFormula>SUM(B1:B2)</calculatedColumnFormula>
    </tableColumn>
    <tableColumn id="2" xr3:uid="{BEC3DF72-6D11-4AF7-8569-BC9DFF394913}" name="Luis Tejada (DEM)" dataDxfId="311"/>
    <tableColumn id="3" xr3:uid="{005D4A5F-A2B9-40DE-90A6-E28C721CB677}" name="Alfred E. Taylor (DEM)" dataDxfId="310"/>
    <tableColumn id="4" xr3:uid="{D7AB6429-4C5E-4050-985C-5F511B44ACCD}" name="Total Votes by County" dataDxfId="309"/>
  </tableColumns>
  <tableStyleInfo name="TableStyleLight21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8410275A-1158-41E8-B6DE-E1513698A2CF}" name="AD72DemocraticPrimary" displayName="AD72DemocraticPrimary" ref="A2:E4" totalsRowShown="0" headerRowDxfId="308" dataDxfId="306" headerRowBorderDxfId="307" tableBorderDxfId="305" totalsRowBorderDxfId="304">
  <tableColumns count="5">
    <tableColumn id="1" xr3:uid="{AE31CF45-61BF-44E6-8E7B-7CFD191BFA3F}" name="County" dataDxfId="303"/>
    <tableColumn id="10" xr3:uid="{E73A4449-D371-4F11-8CEA-C445A857545F}" name="Yomaris M. Smith (DEM)" dataDxfId="302">
      <calculatedColumnFormula>SUM(B1:B2)</calculatedColumnFormula>
    </tableColumn>
    <tableColumn id="2" xr3:uid="{AAE8543A-2E8F-4814-8FFC-6517D9E10FC6}" name="Carmen N. De La Rosa (DEM)" dataDxfId="301"/>
    <tableColumn id="3" xr3:uid="{0ABE1514-3F7E-4178-86C2-B6F33E186251}" name="Sosa A. Jimenez (DEM)" dataDxfId="300"/>
    <tableColumn id="4" xr3:uid="{67181C29-9F0C-48CF-B150-4CF0BD015678}" name="Total Votes by County" dataDxfId="299"/>
  </tableColumns>
  <tableStyleInfo name="TableStyleLight21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EC677AC-B0DA-4049-AFD6-B15C9C39E45F}" name="AD73IndependencePrimary" displayName="AD73IndependencePrimary" ref="A2:C10" totalsRowShown="0" headerRowDxfId="298" dataDxfId="296" headerRowBorderDxfId="297" tableBorderDxfId="295" totalsRowBorderDxfId="294">
  <tableColumns count="3">
    <tableColumn id="1" xr3:uid="{5D855043-6CB4-4E77-BF9E-35916A51E9EE}" name="Candidate Name (Party)" dataDxfId="293"/>
    <tableColumn id="10" xr3:uid="{1563ACF7-F846-463B-8E5A-1369BEBD2E1D}" name="Part of New York County Vote Results" dataDxfId="292">
      <calculatedColumnFormula>SUM(B2:B2)</calculatedColumnFormula>
    </tableColumn>
    <tableColumn id="2" xr3:uid="{8C7547E5-293E-4C88-A570-B99A055BB677}" name="Total Votes by Candidate" dataDxfId="291">
      <calculatedColumnFormula>AD73IndependencePrimary[[#This Row],[Part of New York County Vote Results]]</calculatedColumnFormula>
    </tableColumn>
  </tableColumns>
  <tableStyleInfo name="TableStyleLight21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DAE901AA-2701-41EE-B65E-0BC2BBBF1043}" name="AD74DemocraticPrimary" displayName="AD74DemocraticPrimary" ref="A2:E4" totalsRowShown="0" headerRowDxfId="290" dataDxfId="288" headerRowBorderDxfId="289" tableBorderDxfId="287" totalsRowBorderDxfId="286">
  <tableColumns count="5">
    <tableColumn id="1" xr3:uid="{C5701581-87A1-45ED-B369-01C328EE6B36}" name="County" dataDxfId="285"/>
    <tableColumn id="10" xr3:uid="{C58B2A02-B794-4091-93F4-9180CD5C505B}" name="Akshay A. Vaishampayan (DEM)" dataDxfId="284">
      <calculatedColumnFormula>SUM(B1:B2)</calculatedColumnFormula>
    </tableColumn>
    <tableColumn id="2" xr3:uid="{075F5BE8-ECD8-4714-B256-11E7C13C2D23}" name="Harvey D. Epstein (DEM)" dataDxfId="283"/>
    <tableColumn id="3" xr3:uid="{4FE80C03-2430-47DA-9062-4F9E44F47A20}" name="Juan Pagan (DEM)" dataDxfId="282"/>
    <tableColumn id="4" xr3:uid="{2187E13C-CC4C-4992-A853-4A89D9795BB1}" name="Total Votes by County" dataDxfId="281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E31AEFA-F907-4B82-80E5-E9485C1E8828}" name="SD12ReformPrimary" displayName="SD12ReformPrimary" ref="A2:C55" totalsRowShown="0" headerRowDxfId="927" headerRowBorderDxfId="926" tableBorderDxfId="925" totalsRowBorderDxfId="924">
  <autoFilter ref="A2:C55" xr:uid="{ECB1B2F2-10CD-4BD7-915C-50C72910AE5E}">
    <filterColumn colId="0" hiddenButton="1"/>
    <filterColumn colId="1" hiddenButton="1"/>
    <filterColumn colId="2" hiddenButton="1"/>
  </autoFilter>
  <tableColumns count="3">
    <tableColumn id="1" xr3:uid="{33DBE324-25B5-44A1-ACA0-B503DE7B9DAC}" name="Candidate Name (Party)" dataDxfId="923"/>
    <tableColumn id="10" xr3:uid="{41B7C5F5-61EB-4994-955C-7B9DFE0DEEA1}" name="Part of Queens County Vote Results" dataDxfId="922"/>
    <tableColumn id="2" xr3:uid="{0AD38B5D-B298-4236-922D-8F657A4796C0}" name="Total Votes by Candidate " dataDxfId="921">
      <calculatedColumnFormula>SD12ReformPrimary[[#This Row],[Part of Queens County Vote Results]]</calculatedColumnFormula>
    </tableColumn>
  </tableColumns>
  <tableStyleInfo name="TableStyleLight21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6309962E-370E-4EFF-A4DB-CC1EFA040CD9}" name="AD84DemocraticPrimary" displayName="AD84DemocraticPrimary" ref="A2:D4" totalsRowShown="0" headerRowDxfId="280" dataDxfId="278" headerRowBorderDxfId="279" tableBorderDxfId="277" totalsRowBorderDxfId="276">
  <tableColumns count="4">
    <tableColumn id="1" xr3:uid="{8CAB4C7F-AB44-4A00-B499-76C8293E7605}" name="County" dataDxfId="275"/>
    <tableColumn id="10" xr3:uid="{8FA0830A-2DA3-4C9F-A7C2-EDF2F093D7D0}" name="Amanda N. Septimo (DEM)" dataDxfId="274">
      <calculatedColumnFormula>SUM(B1:B2)</calculatedColumnFormula>
    </tableColumn>
    <tableColumn id="2" xr3:uid="{8A0646E8-F26D-4776-A5C7-170063F1CFB3}" name="Carmen E. Arroyo (DEM)" dataDxfId="273"/>
    <tableColumn id="3" xr3:uid="{167A71D8-AE95-41FD-98AE-EB81B575CA89}" name="Total Votes by County" dataDxfId="272"/>
  </tableColumns>
  <tableStyleInfo name="TableStyleLight21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7E83DE02-D495-4401-9DCB-37768F8D60D5}" name="AD87DemocraticPrimary" displayName="AD87DemocraticPrimary" ref="A2:E4" totalsRowShown="0" headerRowDxfId="271" dataDxfId="269" headerRowBorderDxfId="270" tableBorderDxfId="268" totalsRowBorderDxfId="267">
  <tableColumns count="5">
    <tableColumn id="1" xr3:uid="{93AB5280-C377-4AE8-9EB0-68660A45927A}" name="County" dataDxfId="266"/>
    <tableColumn id="10" xr3:uid="{153FA13F-DDCB-4B3B-9B75-B84173FE582B}" name="Farah Despeignes (DEM)" dataDxfId="265">
      <calculatedColumnFormula>SUM(B1:B2)</calculatedColumnFormula>
    </tableColumn>
    <tableColumn id="2" xr3:uid="{421636F8-3919-4D93-AE0E-E8A57ABAA676}" name="Karines Reyes (DEM)" dataDxfId="264"/>
    <tableColumn id="3" xr3:uid="{8BC3FA8D-97C0-44FF-8F35-91E37ED6F99C}" name="John Perez (DEM)" dataDxfId="263"/>
    <tableColumn id="4" xr3:uid="{976A42EA-E420-4E55-8AD2-3A414D0A9B55}" name="Total Votes by County" dataDxfId="262"/>
  </tableColumns>
  <tableStyleInfo name="TableStyleLight21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F4FC3199-6AF1-468A-BA44-1AFE8C3D0C96}" name="AD90GreenPrimary" displayName="AD90GreenPrimary" ref="A2:C4" totalsRowShown="0" headerRowDxfId="261" dataDxfId="259" headerRowBorderDxfId="260" tableBorderDxfId="258" totalsRowBorderDxfId="257">
  <tableColumns count="3">
    <tableColumn id="1" xr3:uid="{7AA3C818-EE4E-45FF-810D-759AE44B4599}" name="County" dataDxfId="256"/>
    <tableColumn id="10" xr3:uid="{A9761E52-F80B-40F8-A3B3-E48EDEFCE995}" name="Nader Sayegh (GRE)" dataDxfId="255">
      <calculatedColumnFormula>SUM(B2:B2)</calculatedColumnFormula>
    </tableColumn>
    <tableColumn id="2" xr3:uid="{FAE94FF8-947E-477C-8D9B-1013F317EDF2}" name="Total Votes by County" dataDxfId="254"/>
  </tableColumns>
  <tableStyleInfo name="TableStyleLight21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5946C27-9A6D-4841-A805-A8DF152B6976}" name="AD90WorkingFamiliesPrimary" displayName="AD90WorkingFamiliesPrimary" ref="A2:C4" totalsRowShown="0" headerRowDxfId="253" dataDxfId="251" headerRowBorderDxfId="252" tableBorderDxfId="250" totalsRowBorderDxfId="249">
  <tableColumns count="3">
    <tableColumn id="1" xr3:uid="{E303D43E-0D65-4375-9756-8E31942CAD1C}" name="County" dataDxfId="248"/>
    <tableColumn id="10" xr3:uid="{D2B41D8E-303C-4642-8A9E-83887E8206DD}" name="Nader Sayegh (WOR)" dataDxfId="247">
      <calculatedColumnFormula>SUM(B2:B2)</calculatedColumnFormula>
    </tableColumn>
    <tableColumn id="2" xr3:uid="{EF5AE0D5-3155-48A0-BBF7-58ECD7D5371C}" name="Total Votes by County" dataDxfId="246"/>
  </tableColumns>
  <tableStyleInfo name="TableStyleLight21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B9F4B759-B1DE-432B-9B0B-E34A63AFC6B6}" name="AD90WomensEqualityPrimary" displayName="AD90WomensEqualityPrimary" ref="A2:D4" totalsRowShown="0" headerRowDxfId="245" dataDxfId="243" headerRowBorderDxfId="244" tableBorderDxfId="242" totalsRowBorderDxfId="241">
  <tableColumns count="4">
    <tableColumn id="1" xr3:uid="{1C8C8445-CF44-4107-A121-8D0453054FF0}" name="County" dataDxfId="240"/>
    <tableColumn id="10" xr3:uid="{C85761E6-A462-435D-8E21-91A85F74C290}" name="Nader Sayegh (WEP)" dataDxfId="239">
      <calculatedColumnFormula>SUM(B1:B2)</calculatedColumnFormula>
    </tableColumn>
    <tableColumn id="2" xr3:uid="{6BB68520-A0FA-43CA-8A9A-B4C79D5518B6}" name="Anthony Nicodemo (WEP)" dataDxfId="238"/>
    <tableColumn id="3" xr3:uid="{3DA232F8-8966-4617-8D23-B999B282E379}" name="Total Votes by County" dataDxfId="237"/>
  </tableColumns>
  <tableStyleInfo name="TableStyleLight21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9BBE4E6-1824-4CC8-9FC0-A11530F31766}" name="AD97ReformPrimary" displayName="AD97ReformPrimary" ref="A2:D4" totalsRowShown="0" headerRowDxfId="236" dataDxfId="234" headerRowBorderDxfId="235" tableBorderDxfId="233" totalsRowBorderDxfId="232">
  <tableColumns count="4">
    <tableColumn id="1" xr3:uid="{7EC8AC5C-0D66-47ED-93B4-CAAB6992A22C}" name="County" dataDxfId="231"/>
    <tableColumn id="10" xr3:uid="{5296F0F1-90C4-4A2A-9C2F-8B2EEFF2638F}" name="Ellen C. Jaffee (REF)" dataDxfId="230">
      <calculatedColumnFormula>SUM(B1:B2)</calculatedColumnFormula>
    </tableColumn>
    <tableColumn id="2" xr3:uid="{0E9913A1-D29D-453E-972C-B4FA1E7F7518}" name="Rosario Presti, Jr. (REF)" dataDxfId="229"/>
    <tableColumn id="3" xr3:uid="{3DA8CACE-D6A0-44DE-BB5B-B1044496101E}" name="Total Votes by County" dataDxfId="228"/>
  </tableColumns>
  <tableStyleInfo name="TableStyleLight21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D784D93-ADAB-48BA-B238-8A079D4A8F72}" name="AssemblyDistrict104DemocraticPrimary" displayName="AssemblyDistrict104DemocraticPrimary" ref="A2:E8" totalsRowCount="1" headerRowDxfId="227" dataDxfId="225" headerRowBorderDxfId="226" tableBorderDxfId="224" totalsRowBorderDxfId="223">
  <autoFilter ref="A2:E7" xr:uid="{31ADB3E9-BFF8-42E1-92E7-9DB68B2433C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0AB6B8C-13FD-4AD6-9A1E-0315245FDE46}" name="Candidate Name (Party)" totalsRowLabel="Total Votes by County" dataDxfId="222" totalsRowDxfId="221"/>
    <tableColumn id="2" xr3:uid="{E4A3F088-CB45-4537-B4BB-6948C44D9A66}" name="Part of Dutchess County Vote Results" totalsRowFunction="sum" dataDxfId="220" totalsRowDxfId="219"/>
    <tableColumn id="3" xr3:uid="{036B1DBA-59BA-49BA-8694-5EE7B682261D}" name="Part of Orange County Vote Results" totalsRowFunction="sum" dataDxfId="218" totalsRowDxfId="217"/>
    <tableColumn id="4" xr3:uid="{AC71A446-59D9-4685-93F4-F7572DEE477D}" name="Part of Ulster County Vote Results" totalsRowFunction="sum" dataDxfId="216" totalsRowDxfId="215"/>
    <tableColumn id="5" xr3:uid="{7B2D12B2-873D-4742-AA4D-578669F0BA0A}" name="Total Votes by Candidate " dataDxfId="214" totalsRowDxfId="213">
      <calculatedColumnFormula>SUM(B3:D3)</calculatedColumnFormula>
    </tableColumn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1F38B9F-5595-4ED5-91E8-BB7CBF36612D}" name="AssemblyDistrict106IndependencePrimary" displayName="AssemblyDistrict106IndependencePrimary" ref="A2:D5" totalsRowCount="1" headerRowBorderDxfId="212" tableBorderDxfId="211" totalsRowBorderDxfId="210">
  <autoFilter ref="A2:D4" xr:uid="{61BF64F0-D4AE-42AB-8832-00AD92E22D70}">
    <filterColumn colId="0" hiddenButton="1"/>
    <filterColumn colId="1" hiddenButton="1"/>
    <filterColumn colId="2" hiddenButton="1"/>
    <filterColumn colId="3" hiddenButton="1"/>
  </autoFilter>
  <tableColumns count="4">
    <tableColumn id="1" xr3:uid="{0144E9B9-F331-4525-A3C3-3C8207DB43CF}" name="County" totalsRowLabel="Total Votes by Candidate" dataDxfId="209" totalsRowDxfId="208"/>
    <tableColumn id="2" xr3:uid="{79E5B606-FE58-4CF6-B85C-A4A0ED725F25}" name="William G. Truitt (IND)" totalsRowFunction="sum" dataDxfId="207" totalsRowDxfId="206"/>
    <tableColumn id="3" xr3:uid="{21A03CD4-CDA8-40B2-98C3-5479886C6377}" name="Didi Barrett (IND)" totalsRowFunction="sum" dataDxfId="205" totalsRowDxfId="204"/>
    <tableColumn id="4" xr3:uid="{08BB6038-5F3C-43C8-988E-5C9FB3915113}" name="Total Votes by County" dataDxfId="203" totalsRowDxfId="202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9369FC6-34D4-4AF8-9607-21BAEC88AEBE}" name="AssemblyDistrict106WomensEqualityPrimary" displayName="AssemblyDistrict106WomensEqualityPrimary" ref="A2:D5" totalsRowCount="1" headerRowDxfId="201" dataDxfId="200" totalsRowDxfId="199">
  <autoFilter ref="A2:D4" xr:uid="{9ED08890-0DFC-41FA-B921-9BDD86A8B05E}">
    <filterColumn colId="0" hiddenButton="1"/>
    <filterColumn colId="1" hiddenButton="1"/>
    <filterColumn colId="2" hiddenButton="1"/>
    <filterColumn colId="3" hiddenButton="1"/>
  </autoFilter>
  <tableColumns count="4">
    <tableColumn id="1" xr3:uid="{F526AFC5-6490-4974-ACA8-2D3A86670B28}" name="County" totalsRowLabel="Total Votes by Candidate" dataDxfId="198" totalsRowDxfId="197"/>
    <tableColumn id="2" xr3:uid="{E531B1E9-6C27-47FB-9252-170CBB3177E0}" name="Didi Barrett (WEP)" totalsRowFunction="sum" dataDxfId="196" totalsRowDxfId="195"/>
    <tableColumn id="3" xr3:uid="{4A8709A5-7F3C-460F-BED0-E665B78694EC}" name="William G. Truitt (WEP)" totalsRowFunction="sum" dataDxfId="194" totalsRowDxfId="193"/>
    <tableColumn id="4" xr3:uid="{6C4CE047-7453-4E83-8588-FB7A840E0919}" name="Total Votes by County" dataDxfId="192" totalsRowDxfId="191">
      <calculatedColumnFormula>SUM(B3:C3)</calculatedColumnFormula>
    </tableColumn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B5376E2-F306-4C90-80DA-60B02EBA4749}" name="AssemblyDistrict107DemocraticPrimary" displayName="AssemblyDistrict107DemocraticPrimary" ref="A2:D6" totalsRowCount="1" headerRowDxfId="190" totalsRowDxfId="187" headerRowBorderDxfId="189" tableBorderDxfId="188" totalsRowBorderDxfId="186">
  <autoFilter ref="A2:D5" xr:uid="{53E6BA73-AA9D-49E0-893C-1AB2F5BF4A66}">
    <filterColumn colId="0" hiddenButton="1"/>
    <filterColumn colId="1" hiddenButton="1"/>
    <filterColumn colId="2" hiddenButton="1"/>
    <filterColumn colId="3" hiddenButton="1"/>
  </autoFilter>
  <tableColumns count="4">
    <tableColumn id="1" xr3:uid="{0E3F5B63-6EB3-4556-8E0E-73A5B83E5251}" name="County" totalsRowLabel="Total Votes by Candidate" dataDxfId="185" totalsRowDxfId="184"/>
    <tableColumn id="2" xr3:uid="{89B40C9F-6634-4C1F-ABB3-2C1471F7D668}" name="Tistrya G. Houghtling (DEM)" totalsRowFunction="sum" dataDxfId="183" totalsRowDxfId="182"/>
    <tableColumn id="3" xr3:uid="{B4153EB0-0BF9-48A4-87A7-53A7B20342ED}" name="Donald G. Boyajian (DEM)" totalsRowFunction="sum" dataDxfId="181" totalsRowDxfId="180"/>
    <tableColumn id="4" xr3:uid="{79F24EFE-B6A9-4663-808E-1F1DB08CE671}" name="Total Votes by County" dataDxfId="179" totalsRowDxfId="178">
      <calculatedColumnFormula>SUM(B3:C3)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16CC4D5-9C84-4D41-B135-F4059B29BFB9}" name="SenateDistrict13DemocraticPrimary" displayName="SenateDistrict13DemocraticPrimary" ref="A2:D4" totalsRowShown="0" headerRowBorderDxfId="920" tableBorderDxfId="919" totalsRowBorderDxfId="918">
  <autoFilter ref="A2:D4" xr:uid="{984F75D0-1625-47B2-9D89-48B421639A59}">
    <filterColumn colId="0" hiddenButton="1"/>
    <filterColumn colId="1" hiddenButton="1"/>
    <filterColumn colId="2" hiddenButton="1"/>
    <filterColumn colId="3" hiddenButton="1"/>
  </autoFilter>
  <tableColumns count="4">
    <tableColumn id="1" xr3:uid="{E8244F1D-1571-4D43-8445-4BD8DC4AD4F0}" name="County"/>
    <tableColumn id="2" xr3:uid="{F10EBCC2-31E1-4062-8410-FE0024E3C877}" name="Jessica Ramos (DEM)">
      <calculatedColumnFormula>B2</calculatedColumnFormula>
    </tableColumn>
    <tableColumn id="3" xr3:uid="{3C9CB4B8-548D-4644-A9E6-0F99A572C555}" name="Jose R. Peralta (DEM)">
      <calculatedColumnFormula>C2</calculatedColumnFormula>
    </tableColumn>
    <tableColumn id="4" xr3:uid="{58A74CFB-2065-472F-841A-E30700324AAB}" name="Total Votes by County"/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538975-D473-437E-94DB-49CAA4B8EF8B}" name="AssemblyDistrict107GreenPrimary" displayName="AssemblyDistrict107GreenPrimary" ref="A2:D6" totalsRowCount="1" headerRowDxfId="177" dataDxfId="175" totalsRowDxfId="173" headerRowBorderDxfId="176" tableBorderDxfId="174" totalsRowBorderDxfId="172">
  <autoFilter ref="A2:D5" xr:uid="{FF5F8FE6-5854-419C-AB26-41E4EBB895BF}">
    <filterColumn colId="0" hiddenButton="1"/>
    <filterColumn colId="1" hiddenButton="1"/>
    <filterColumn colId="2" hiddenButton="1"/>
    <filterColumn colId="3" hiddenButton="1"/>
  </autoFilter>
  <tableColumns count="4">
    <tableColumn id="1" xr3:uid="{0816ED08-3454-4EAF-A83B-6016DD648AC4}" name="County" totalsRowLabel="Total Votes by Candidate" dataDxfId="171" totalsRowDxfId="170"/>
    <tableColumn id="2" xr3:uid="{DEC98F6E-39F0-4F02-8632-95A9A02D87A4}" name="Don Boyajian (GRE)" totalsRowFunction="sum" dataDxfId="169" totalsRowDxfId="168"/>
    <tableColumn id="3" xr3:uid="{61E424EC-2FE8-461D-8BA0-5D9E5753605D}" name="Tistrya G. Houghtling (GRE)" totalsRowFunction="sum" dataDxfId="167" totalsRowDxfId="166"/>
    <tableColumn id="4" xr3:uid="{646612CA-E908-4EC8-A328-BDD876929996}" name="Total Votes by County" dataDxfId="165" totalsRowDxfId="164">
      <calculatedColumnFormula>SUM(B3:C3)</calculatedColumnFormula>
    </tableColumn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BD0B78F-905B-4D27-8A63-E85AC2D647B2}" name="AssemblyDistrict110ReformPrimary" displayName="AssemblyDistrict110ReformPrimary" ref="A2:D11" totalsRowCount="1" headerRowDxfId="163" totalsRowDxfId="160" headerRowBorderDxfId="162" tableBorderDxfId="161" totalsRowBorderDxfId="159">
  <autoFilter ref="A2:D10" xr:uid="{20E8D92F-7251-4665-8421-710E276EFC35}">
    <filterColumn colId="0" hiddenButton="1"/>
    <filterColumn colId="1" hiddenButton="1"/>
    <filterColumn colId="2" hiddenButton="1"/>
    <filterColumn colId="3" hiddenButton="1"/>
  </autoFilter>
  <tableColumns count="4">
    <tableColumn id="1" xr3:uid="{E1E644EB-0522-427B-B13C-DE7B26A461E6}" name="Candidate Name (Party)" totalsRowLabel="Total Votes by County" dataDxfId="158" totalsRowDxfId="157"/>
    <tableColumn id="2" xr3:uid="{C322EC73-186E-4758-8883-1C53E33C50F9}" name="Part of Albany County Vote Results" totalsRowFunction="sum" dataDxfId="156" totalsRowDxfId="155"/>
    <tableColumn id="3" xr3:uid="{8B67BC5F-7874-4759-AB0F-6A07C4423AFE}" name="Part of Schenectady County Vote Results" totalsRowFunction="sum" dataDxfId="154" totalsRowDxfId="153"/>
    <tableColumn id="4" xr3:uid="{12B99EE0-52CB-486B-8ABD-414DCDBDE70F}" name="Total Votes by Candidate " dataDxfId="152" totalsRowDxfId="151">
      <calculatedColumnFormula>SUM(B3:C3)</calculatedColumnFormula>
    </tableColumn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EB86923-4863-4025-B1B2-72A876A4BFDB}" name="AssemblyDistrict111GreenPrimary" displayName="AssemblyDistrict111GreenPrimary" ref="A2:E14" totalsRowCount="1" headerRowDxfId="150" dataDxfId="148" totalsRowDxfId="146" headerRowBorderDxfId="149" tableBorderDxfId="147" totalsRowBorderDxfId="145">
  <autoFilter ref="A2:E13" xr:uid="{28AD04CE-EE4B-4215-8BD1-63C1D964D68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F135C1F-07DC-4AA1-BB5D-6F6623230B73}" name="Candidate Name (Party)" totalsRowLabel="Total Votes by County" dataDxfId="144" totalsRowDxfId="143"/>
    <tableColumn id="2" xr3:uid="{D2E4074C-A153-4CFA-8F4A-8931E3CDF6F3}" name="Montgomery County       Vote Results" totalsRowFunction="sum" dataDxfId="142" totalsRowDxfId="141"/>
    <tableColumn id="3" xr3:uid="{E032684A-2642-42FA-80D4-D9A021EE5D1D}" name="Part of Albany County      Vote Results" totalsRowFunction="sum" dataDxfId="140" totalsRowDxfId="139"/>
    <tableColumn id="4" xr3:uid="{FB6F473A-D1DF-4F8F-A9EA-1C4C5063BBC5}" name="Part of Schenectady County Vote Results" totalsRowFunction="sum" dataDxfId="138" totalsRowDxfId="137"/>
    <tableColumn id="5" xr3:uid="{4B4F0894-AEB5-4CFF-9927-C583E25A80A6}" name="Total Votes by Candidate " dataDxfId="136" totalsRowDxfId="135">
      <calculatedColumnFormula>SUM(B3:D3)</calculatedColumnFormula>
    </tableColumn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7E8E66B-7477-4753-B188-D7EB6709CE22}" name="AssemblyDistrict118RepublicanPrimary" displayName="AssemblyDistrict118RepublicanPrimary" ref="A2:D8" totalsRowCount="1" headerRowDxfId="134" totalsRowDxfId="131" headerRowBorderDxfId="133" tableBorderDxfId="132" totalsRowBorderDxfId="130">
  <autoFilter ref="A2:D7" xr:uid="{E225BAD3-85A8-4BAF-9E9A-E8C711526865}">
    <filterColumn colId="0" hiddenButton="1"/>
    <filterColumn colId="1" hiddenButton="1"/>
    <filterColumn colId="2" hiddenButton="1"/>
    <filterColumn colId="3" hiddenButton="1"/>
  </autoFilter>
  <tableColumns count="4">
    <tableColumn id="1" xr3:uid="{2AC138B2-ADD4-420E-9561-0F1EC9C3E6DE}" name="County" totalsRowLabel="Total Votes by Candidate" dataDxfId="129" totalsRowDxfId="128"/>
    <tableColumn id="2" xr3:uid="{3538A1F5-DBBE-447D-B4C8-81FDE6AF04C6}" name="Robert J. Smullen (REP)" totalsRowFunction="sum" dataDxfId="127" totalsRowDxfId="126"/>
    <tableColumn id="3" xr3:uid="{C4A40F6A-1E1E-4E84-8086-D6C7116CEE7F}" name="Patrick Vincent (REP)" totalsRowFunction="sum" dataDxfId="125" totalsRowDxfId="124"/>
    <tableColumn id="4" xr3:uid="{AF2A7863-38B4-465F-A898-B0735C8A1D88}" name="Total Votes by County" dataDxfId="123" totalsRowDxfId="122">
      <calculatedColumnFormula>SUM(B3:C3)</calculatedColumnFormula>
    </tableColumn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DCB1497-6807-4BF6-AF2F-B0C3BCDB1540}" name="AssemblyDistrict118ConservativePrimary" displayName="AssemblyDistrict118ConservativePrimary" ref="A2:D8" totalsRowCount="1" headerRowDxfId="121" headerRowBorderDxfId="120">
  <autoFilter ref="A2:D7" xr:uid="{47368400-E603-4745-B51B-4749A6F36CDF}">
    <filterColumn colId="0" hiddenButton="1"/>
    <filterColumn colId="1" hiddenButton="1"/>
    <filterColumn colId="2" hiddenButton="1"/>
    <filterColumn colId="3" hiddenButton="1"/>
  </autoFilter>
  <tableColumns count="4">
    <tableColumn id="1" xr3:uid="{ADA598C3-6445-4F91-A376-42CE60E50501}" name="County" totalsRowLabel="Total Votes by Candidate" dataDxfId="119" totalsRowDxfId="118"/>
    <tableColumn id="2" xr3:uid="{D0D0BE88-6206-4F77-B67E-63E379025704}" name="Patrick Vincent (CON)" totalsRowFunction="sum" dataDxfId="117" totalsRowDxfId="116"/>
    <tableColumn id="3" xr3:uid="{428820E8-A4C6-44DE-BACD-2C6F51C15569}" name="Robert J. Smullen (CON)" totalsRowFunction="sum" dataDxfId="115" totalsRowDxfId="114"/>
    <tableColumn id="4" xr3:uid="{645E2A93-C809-4529-AB22-EF0DA8D9501A}" name="Total Votes by County" totalsRowFunction="sum" dataDxfId="113" totalsRowDxfId="112">
      <calculatedColumnFormula>SUM(B3:C3)</calculatedColumnFormula>
    </tableColumn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074343F-25F3-4A42-82DB-9DD30263CF20}" name="AssemblyDistrict119RepublicanPrimary" displayName="AssemblyDistrict119RepublicanPrimary" ref="A2:D5" totalsRowCount="1" headerRowBorderDxfId="111" tableBorderDxfId="110" totalsRowBorderDxfId="109">
  <autoFilter ref="A2:D4" xr:uid="{3B4776C7-C089-4169-9E23-942CA2DBE392}">
    <filterColumn colId="0" hiddenButton="1"/>
    <filterColumn colId="1" hiddenButton="1"/>
    <filterColumn colId="2" hiddenButton="1"/>
    <filterColumn colId="3" hiddenButton="1"/>
  </autoFilter>
  <tableColumns count="4">
    <tableColumn id="1" xr3:uid="{3EC02891-8D99-481B-A9B3-142CE990E801}" name="County" totalsRowLabel="Total Votes by Candidate" dataDxfId="108" totalsRowDxfId="107"/>
    <tableColumn id="2" xr3:uid="{33C78BA8-321B-48C0-BF5C-B1C1FEAEBB42}" name="Frederick L. Nichols (REP)" totalsRowFunction="sum" dataDxfId="106" totalsRowDxfId="105"/>
    <tableColumn id="3" xr3:uid="{E0A192B7-CBE8-4A63-9B06-A45FEBE5EACF}" name="Dennis B. Bova Jr. (REP)" totalsRowFunction="sum" dataDxfId="104" totalsRowDxfId="103"/>
    <tableColumn id="4" xr3:uid="{DBB65987-6962-44D6-BA16-D7673B5F7D01}" name="Total Votes by County" dataDxfId="102" totalsRowDxfId="101">
      <calculatedColumnFormula>SUM(B3:C3)</calculatedColumnFormula>
    </tableColumn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CA06CDC-7DD4-4B13-AEEF-C386E423DA5F}" name="AssemblyDistrict121emocraticPrimary" displayName="AssemblyDistrict121emocraticPrimary" ref="A2:D6" totalsRowCount="1" headerRowDxfId="100" totalsRowDxfId="97" headerRowBorderDxfId="99" tableBorderDxfId="98" totalsRowBorderDxfId="96">
  <autoFilter ref="A2:D5" xr:uid="{F13B2728-71DA-4A6D-9CB6-0A4512CD8F0D}">
    <filterColumn colId="0" hiddenButton="1"/>
    <filterColumn colId="1" hiddenButton="1"/>
    <filterColumn colId="2" hiddenButton="1"/>
    <filterColumn colId="3" hiddenButton="1"/>
  </autoFilter>
  <tableColumns count="4">
    <tableColumn id="1" xr3:uid="{99FD289F-367F-4C60-BE20-CAC52F70EBDE}" name="County" totalsRowLabel="Total Votes by Candidate" dataDxfId="95" totalsRowDxfId="94"/>
    <tableColumn id="2" xr3:uid="{ACC67D97-2D93-481F-B9E9-35919C1A7623}" name="Bill Magee (DEM)" totalsRowFunction="sum" dataDxfId="93" totalsRowDxfId="92"/>
    <tableColumn id="3" xr3:uid="{A92A6068-3B2E-4E96-9031-7C5570D211B0}" name="Dan Buttermann (DEM)" totalsRowFunction="sum" dataDxfId="91" totalsRowDxfId="90"/>
    <tableColumn id="4" xr3:uid="{C88EC6B5-8A8D-4E77-95BA-9F9F58D52FDC}" name="Total Votes by County" dataDxfId="89" totalsRowDxfId="88">
      <calculatedColumnFormula>SUM(B3:C3)</calculatedColumnFormula>
    </tableColumn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A47CA77-51DD-40BB-9CC8-F0450CE4FCB2}" name="AssemblyDistrict122RepublicanPrimary" displayName="AssemblyDistrict122RepublicanPrimary" ref="A2:D7" totalsRowCount="1" headerRowDxfId="87" dataDxfId="85" totalsRowDxfId="83" headerRowBorderDxfId="86" tableBorderDxfId="84" totalsRowBorderDxfId="82">
  <autoFilter ref="A2:D6" xr:uid="{2AA0F5D7-96DB-43EB-8003-0165E75D2E22}">
    <filterColumn colId="0" hiddenButton="1"/>
    <filterColumn colId="1" hiddenButton="1"/>
    <filterColumn colId="2" hiddenButton="1"/>
    <filterColumn colId="3" hiddenButton="1"/>
  </autoFilter>
  <tableColumns count="4">
    <tableColumn id="1" xr3:uid="{881ACDC6-B9AC-4ECB-88C3-C0119E4D870D}" name="County" totalsRowLabel="Total Votes by Candidate" dataDxfId="81" totalsRowDxfId="80"/>
    <tableColumn id="2" xr3:uid="{32248807-F0BA-41E7-B003-5840326163C1}" name="Nicholas R. Libous (REP)" totalsRowFunction="sum" dataDxfId="79" totalsRowDxfId="78"/>
    <tableColumn id="3" xr3:uid="{4FAE2377-6ECF-41F8-9B87-ABAF440147D3}" name="Clifford W. Crouch (REP)" totalsRowFunction="sum" dataDxfId="77" totalsRowDxfId="76"/>
    <tableColumn id="4" xr3:uid="{D5F2B868-5591-4737-B566-DE2FC367D8CC}" name="Total Votes by County" dataDxfId="75" totalsRowDxfId="74">
      <calculatedColumnFormula>SUM(B3:C3)</calculatedColumnFormula>
    </tableColumn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5014-24E2-4009-893C-88AEEA75476E}" name="AssemblyDistrict124DemocraticPrimary" displayName="AssemblyDistrict124DemocraticPrimary" ref="A2:D6" totalsRowCount="1" headerRowDxfId="73" headerRowBorderDxfId="72" tableBorderDxfId="71" totalsRowBorderDxfId="70">
  <autoFilter ref="A2:D5" xr:uid="{61A36C96-CFD1-44AB-968C-B163458FCD11}">
    <filterColumn colId="0" hiddenButton="1"/>
    <filterColumn colId="1" hiddenButton="1"/>
    <filterColumn colId="2" hiddenButton="1"/>
    <filterColumn colId="3" hiddenButton="1"/>
  </autoFilter>
  <tableColumns count="4">
    <tableColumn id="1" xr3:uid="{0E7CE8AC-1281-4639-BDD9-9B3688A654F4}" name="County" totalsRowLabel="Total Votes by Candidate" dataDxfId="69" totalsRowDxfId="68"/>
    <tableColumn id="2" xr3:uid="{3379E41E-DC93-4BF8-859F-818DC7116A9C}" name="Randy Reid (DEM)" totalsRowFunction="sum" dataDxfId="67" totalsRowDxfId="66"/>
    <tableColumn id="3" xr3:uid="{2E79928B-DB33-4427-9899-81860D93FF0A}" name="Bill Batrowny (DEM)" totalsRowFunction="sum" dataDxfId="65" totalsRowDxfId="64"/>
    <tableColumn id="4" xr3:uid="{5CBAF192-5840-41C1-B1CB-9454F7D34DC0}" name="Total Votes by County" dataDxfId="63" totalsRowDxfId="62">
      <calculatedColumnFormula>SUM(B3:C3)</calculatedColumnFormula>
    </tableColumn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4F92D43-3825-4536-83CD-9F4D192B0C28}" name="AssemblyDistrict133RepublicanPrimary" displayName="AssemblyDistrict133RepublicanPrimary" ref="A2:D6" totalsRowCount="1">
  <autoFilter ref="A2:D5" xr:uid="{D7113DC0-44F1-4153-99AC-7C663AC8BEC8}">
    <filterColumn colId="0" hiddenButton="1"/>
    <filterColumn colId="1" hiddenButton="1"/>
    <filterColumn colId="2" hiddenButton="1"/>
    <filterColumn colId="3" hiddenButton="1"/>
  </autoFilter>
  <tableColumns count="4">
    <tableColumn id="1" xr3:uid="{9EB20DA4-8A15-4A85-B289-494A23AC2C78}" name="County" totalsRowLabel="Total Votes by Candidate" dataDxfId="61" totalsRowDxfId="60"/>
    <tableColumn id="2" xr3:uid="{6CFC288F-34CF-44B7-968A-8197C7FC8EB5}" name="Joe Errigo (REP)" totalsRowFunction="sum" dataDxfId="59" totalsRowDxfId="58"/>
    <tableColumn id="3" xr3:uid="{3D708732-8422-4A3F-A848-474E5E489A4A}" name="Marjorie L. Byrnes (REP)" totalsRowFunction="sum" dataDxfId="57" totalsRowDxfId="56"/>
    <tableColumn id="4" xr3:uid="{AC8CCFCA-58CA-4237-B6C9-3CB581ABD50E}" name="Total Votes by County" dataDxfId="55" totalsRowDxfId="54">
      <calculatedColumnFormula>SUM(B3:C3)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0.xml"/><Relationship Id="rId1" Type="http://schemas.openxmlformats.org/officeDocument/2006/relationships/printerSettings" Target="../printerSettings/printerSettings94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printerSettings" Target="../printerSettings/printerSettings95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96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printerSettings" Target="../printerSettings/printerSettings97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4.xml"/><Relationship Id="rId1" Type="http://schemas.openxmlformats.org/officeDocument/2006/relationships/printerSettings" Target="../printerSettings/printerSettings98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6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65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66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67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68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69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0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1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2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74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75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76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77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.xml"/><Relationship Id="rId1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0.xml"/><Relationship Id="rId1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86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87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88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89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0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1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8.xml"/><Relationship Id="rId1" Type="http://schemas.openxmlformats.org/officeDocument/2006/relationships/printerSettings" Target="../printerSettings/printerSettings92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1CD3-1D3F-40E9-9BE1-F1285EE2B85B}">
  <sheetPr>
    <pageSetUpPr fitToPage="1"/>
  </sheetPr>
  <dimension ref="A1:D65"/>
  <sheetViews>
    <sheetView tabSelected="1" workbookViewId="0">
      <selection activeCell="C65" sqref="C65"/>
    </sheetView>
  </sheetViews>
  <sheetFormatPr defaultRowHeight="15" x14ac:dyDescent="0.25"/>
  <cols>
    <col min="1" max="1" width="31.42578125" bestFit="1" customWidth="1"/>
    <col min="2" max="3" width="21.5703125" customWidth="1"/>
    <col min="4" max="4" width="22.7109375" hidden="1" customWidth="1"/>
  </cols>
  <sheetData>
    <row r="1" spans="1:4" s="15" customFormat="1" ht="24.95" customHeight="1" x14ac:dyDescent="0.25">
      <c r="A1" s="3" t="s">
        <v>1</v>
      </c>
    </row>
    <row r="2" spans="1:4" s="15" customFormat="1" ht="24.95" customHeight="1" x14ac:dyDescent="0.25">
      <c r="A2" s="16" t="s">
        <v>64</v>
      </c>
      <c r="B2" s="60" t="s">
        <v>142</v>
      </c>
      <c r="C2" s="60" t="s">
        <v>143</v>
      </c>
      <c r="D2" s="17" t="s">
        <v>0</v>
      </c>
    </row>
    <row r="3" spans="1:4" x14ac:dyDescent="0.25">
      <c r="A3" s="14" t="s">
        <v>2</v>
      </c>
      <c r="B3" s="1">
        <v>13484</v>
      </c>
      <c r="C3" s="1">
        <v>13539</v>
      </c>
      <c r="D3" s="8">
        <f>SUM(GovDemocraticPrimary[[#This Row],[Cynthia E. Nixon (DEM)]:[Andrew M. Cuomo (DEM)]])</f>
        <v>27023</v>
      </c>
    </row>
    <row r="4" spans="1:4" x14ac:dyDescent="0.25">
      <c r="A4" s="14" t="s">
        <v>3</v>
      </c>
      <c r="B4" s="1">
        <v>615</v>
      </c>
      <c r="C4" s="1">
        <v>717</v>
      </c>
      <c r="D4" s="8">
        <f>SUM(GovDemocraticPrimary[[#This Row],[Cynthia E. Nixon (DEM)]:[Andrew M. Cuomo (DEM)]])</f>
        <v>1332</v>
      </c>
    </row>
    <row r="5" spans="1:4" x14ac:dyDescent="0.25">
      <c r="A5" s="14" t="s">
        <v>4</v>
      </c>
      <c r="B5" s="1">
        <v>4465</v>
      </c>
      <c r="C5" s="1">
        <v>6224</v>
      </c>
      <c r="D5" s="8">
        <f>SUM(GovDemocraticPrimary[[#This Row],[Cynthia E. Nixon (DEM)]:[Andrew M. Cuomo (DEM)]])</f>
        <v>10689</v>
      </c>
    </row>
    <row r="6" spans="1:4" x14ac:dyDescent="0.25">
      <c r="A6" s="14" t="s">
        <v>5</v>
      </c>
      <c r="B6" s="1">
        <v>1001</v>
      </c>
      <c r="C6" s="1">
        <v>1365</v>
      </c>
      <c r="D6" s="8">
        <f>SUM(GovDemocraticPrimary[[#This Row],[Cynthia E. Nixon (DEM)]:[Andrew M. Cuomo (DEM)]])</f>
        <v>2366</v>
      </c>
    </row>
    <row r="7" spans="1:4" x14ac:dyDescent="0.25">
      <c r="A7" s="14" t="s">
        <v>6</v>
      </c>
      <c r="B7" s="1">
        <v>1619</v>
      </c>
      <c r="C7" s="1">
        <v>2039</v>
      </c>
      <c r="D7" s="8">
        <f>SUM(GovDemocraticPrimary[[#This Row],[Cynthia E. Nixon (DEM)]:[Andrew M. Cuomo (DEM)]])</f>
        <v>3658</v>
      </c>
    </row>
    <row r="8" spans="1:4" x14ac:dyDescent="0.25">
      <c r="A8" s="14" t="s">
        <v>7</v>
      </c>
      <c r="B8" s="1">
        <v>1781</v>
      </c>
      <c r="C8" s="1">
        <v>3252</v>
      </c>
      <c r="D8" s="8">
        <f>SUM(GovDemocraticPrimary[[#This Row],[Cynthia E. Nixon (DEM)]:[Andrew M. Cuomo (DEM)]])</f>
        <v>5033</v>
      </c>
    </row>
    <row r="9" spans="1:4" x14ac:dyDescent="0.25">
      <c r="A9" s="14" t="s">
        <v>8</v>
      </c>
      <c r="B9" s="1">
        <v>1369</v>
      </c>
      <c r="C9" s="1">
        <v>2115</v>
      </c>
      <c r="D9" s="8">
        <f>SUM(GovDemocraticPrimary[[#This Row],[Cynthia E. Nixon (DEM)]:[Andrew M. Cuomo (DEM)]])</f>
        <v>3484</v>
      </c>
    </row>
    <row r="10" spans="1:4" x14ac:dyDescent="0.25">
      <c r="A10" s="14" t="s">
        <v>9</v>
      </c>
      <c r="B10" s="1">
        <v>668</v>
      </c>
      <c r="C10" s="1">
        <v>886</v>
      </c>
      <c r="D10" s="8">
        <f>SUM(GovDemocraticPrimary[[#This Row],[Cynthia E. Nixon (DEM)]:[Andrew M. Cuomo (DEM)]])</f>
        <v>1554</v>
      </c>
    </row>
    <row r="11" spans="1:4" x14ac:dyDescent="0.25">
      <c r="A11" s="14" t="s">
        <v>10</v>
      </c>
      <c r="B11" s="1">
        <v>1258</v>
      </c>
      <c r="C11" s="1">
        <v>1379</v>
      </c>
      <c r="D11" s="8">
        <f>SUM(GovDemocraticPrimary[[#This Row],[Cynthia E. Nixon (DEM)]:[Andrew M. Cuomo (DEM)]])</f>
        <v>2637</v>
      </c>
    </row>
    <row r="12" spans="1:4" x14ac:dyDescent="0.25">
      <c r="A12" s="14" t="s">
        <v>11</v>
      </c>
      <c r="B12" s="1">
        <v>3239</v>
      </c>
      <c r="C12" s="1">
        <v>2678</v>
      </c>
      <c r="D12" s="8">
        <f>SUM(GovDemocraticPrimary[[#This Row],[Cynthia E. Nixon (DEM)]:[Andrew M. Cuomo (DEM)]])</f>
        <v>5917</v>
      </c>
    </row>
    <row r="13" spans="1:4" x14ac:dyDescent="0.25">
      <c r="A13" s="14" t="s">
        <v>12</v>
      </c>
      <c r="B13" s="1">
        <v>892</v>
      </c>
      <c r="C13" s="1">
        <v>1061</v>
      </c>
      <c r="D13" s="8">
        <f>SUM(GovDemocraticPrimary[[#This Row],[Cynthia E. Nixon (DEM)]:[Andrew M. Cuomo (DEM)]])</f>
        <v>1953</v>
      </c>
    </row>
    <row r="14" spans="1:4" x14ac:dyDescent="0.25">
      <c r="A14" s="14" t="s">
        <v>13</v>
      </c>
      <c r="B14" s="1">
        <v>1030</v>
      </c>
      <c r="C14" s="1">
        <v>1135</v>
      </c>
      <c r="D14" s="8">
        <f>SUM(GovDemocraticPrimary[[#This Row],[Cynthia E. Nixon (DEM)]:[Andrew M. Cuomo (DEM)]])</f>
        <v>2165</v>
      </c>
    </row>
    <row r="15" spans="1:4" x14ac:dyDescent="0.25">
      <c r="A15" s="14" t="s">
        <v>14</v>
      </c>
      <c r="B15" s="1">
        <v>7431</v>
      </c>
      <c r="C15" s="1">
        <v>12423</v>
      </c>
      <c r="D15" s="8">
        <f>SUM(GovDemocraticPrimary[[#This Row],[Cynthia E. Nixon (DEM)]:[Andrew M. Cuomo (DEM)]])</f>
        <v>19854</v>
      </c>
    </row>
    <row r="16" spans="1:4" x14ac:dyDescent="0.25">
      <c r="A16" s="14" t="s">
        <v>15</v>
      </c>
      <c r="B16" s="1">
        <v>26773</v>
      </c>
      <c r="C16" s="1">
        <v>50595</v>
      </c>
      <c r="D16" s="8">
        <f>SUM(GovDemocraticPrimary[[#This Row],[Cynthia E. Nixon (DEM)]:[Andrew M. Cuomo (DEM)]])</f>
        <v>77368</v>
      </c>
    </row>
    <row r="17" spans="1:4" x14ac:dyDescent="0.25">
      <c r="A17" s="14" t="s">
        <v>16</v>
      </c>
      <c r="B17" s="1">
        <v>672</v>
      </c>
      <c r="C17" s="1">
        <v>1009</v>
      </c>
      <c r="D17" s="8">
        <f>SUM(GovDemocraticPrimary[[#This Row],[Cynthia E. Nixon (DEM)]:[Andrew M. Cuomo (DEM)]])</f>
        <v>1681</v>
      </c>
    </row>
    <row r="18" spans="1:4" x14ac:dyDescent="0.25">
      <c r="A18" s="14" t="s">
        <v>17</v>
      </c>
      <c r="B18" s="1">
        <v>919</v>
      </c>
      <c r="C18" s="1">
        <v>1038</v>
      </c>
      <c r="D18" s="8">
        <f>SUM(GovDemocraticPrimary[[#This Row],[Cynthia E. Nixon (DEM)]:[Andrew M. Cuomo (DEM)]])</f>
        <v>1957</v>
      </c>
    </row>
    <row r="19" spans="1:4" x14ac:dyDescent="0.25">
      <c r="A19" s="14" t="s">
        <v>18</v>
      </c>
      <c r="B19" s="1">
        <v>822</v>
      </c>
      <c r="C19" s="1">
        <v>703</v>
      </c>
      <c r="D19" s="8">
        <f>SUM(GovDemocraticPrimary[[#This Row],[Cynthia E. Nixon (DEM)]:[Andrew M. Cuomo (DEM)]])</f>
        <v>1525</v>
      </c>
    </row>
    <row r="20" spans="1:4" x14ac:dyDescent="0.25">
      <c r="A20" s="14" t="s">
        <v>19</v>
      </c>
      <c r="B20" s="1">
        <v>695</v>
      </c>
      <c r="C20" s="1">
        <v>889</v>
      </c>
      <c r="D20" s="8">
        <f>SUM(GovDemocraticPrimary[[#This Row],[Cynthia E. Nixon (DEM)]:[Andrew M. Cuomo (DEM)]])</f>
        <v>1584</v>
      </c>
    </row>
    <row r="21" spans="1:4" x14ac:dyDescent="0.25">
      <c r="A21" s="14" t="s">
        <v>20</v>
      </c>
      <c r="B21" s="1">
        <v>1224</v>
      </c>
      <c r="C21" s="1">
        <v>1040</v>
      </c>
      <c r="D21" s="8">
        <f>SUM(GovDemocraticPrimary[[#This Row],[Cynthia E. Nixon (DEM)]:[Andrew M. Cuomo (DEM)]])</f>
        <v>2264</v>
      </c>
    </row>
    <row r="22" spans="1:4" x14ac:dyDescent="0.25">
      <c r="A22" s="14" t="s">
        <v>21</v>
      </c>
      <c r="B22" s="1">
        <v>155</v>
      </c>
      <c r="C22" s="1">
        <v>121</v>
      </c>
      <c r="D22" s="8">
        <f>SUM(GovDemocraticPrimary[[#This Row],[Cynthia E. Nixon (DEM)]:[Andrew M. Cuomo (DEM)]])</f>
        <v>276</v>
      </c>
    </row>
    <row r="23" spans="1:4" x14ac:dyDescent="0.25">
      <c r="A23" s="14" t="s">
        <v>22</v>
      </c>
      <c r="B23" s="1">
        <v>795</v>
      </c>
      <c r="C23" s="1">
        <v>850</v>
      </c>
      <c r="D23" s="8">
        <f>SUM(GovDemocraticPrimary[[#This Row],[Cynthia E. Nixon (DEM)]:[Andrew M. Cuomo (DEM)]])</f>
        <v>1645</v>
      </c>
    </row>
    <row r="24" spans="1:4" x14ac:dyDescent="0.25">
      <c r="A24" s="14" t="s">
        <v>23</v>
      </c>
      <c r="B24" s="1">
        <v>1174</v>
      </c>
      <c r="C24" s="1">
        <v>1251</v>
      </c>
      <c r="D24" s="8">
        <f>SUM(GovDemocraticPrimary[[#This Row],[Cynthia E. Nixon (DEM)]:[Andrew M. Cuomo (DEM)]])</f>
        <v>2425</v>
      </c>
    </row>
    <row r="25" spans="1:4" x14ac:dyDescent="0.25">
      <c r="A25" s="14" t="s">
        <v>24</v>
      </c>
      <c r="B25" s="1">
        <v>291</v>
      </c>
      <c r="C25" s="1">
        <v>245</v>
      </c>
      <c r="D25" s="8">
        <f>SUM(GovDemocraticPrimary[[#This Row],[Cynthia E. Nixon (DEM)]:[Andrew M. Cuomo (DEM)]])</f>
        <v>536</v>
      </c>
    </row>
    <row r="26" spans="1:4" x14ac:dyDescent="0.25">
      <c r="A26" s="14" t="s">
        <v>25</v>
      </c>
      <c r="B26" s="1">
        <v>1143</v>
      </c>
      <c r="C26" s="1">
        <v>1233</v>
      </c>
      <c r="D26" s="8">
        <f>SUM(GovDemocraticPrimary[[#This Row],[Cynthia E. Nixon (DEM)]:[Andrew M. Cuomo (DEM)]])</f>
        <v>2376</v>
      </c>
    </row>
    <row r="27" spans="1:4" x14ac:dyDescent="0.25">
      <c r="A27" s="14" t="s">
        <v>26</v>
      </c>
      <c r="B27" s="1">
        <v>1447</v>
      </c>
      <c r="C27" s="1">
        <v>1784</v>
      </c>
      <c r="D27" s="8">
        <f>SUM(GovDemocraticPrimary[[#This Row],[Cynthia E. Nixon (DEM)]:[Andrew M. Cuomo (DEM)]])</f>
        <v>3231</v>
      </c>
    </row>
    <row r="28" spans="1:4" x14ac:dyDescent="0.25">
      <c r="A28" s="14" t="s">
        <v>27</v>
      </c>
      <c r="B28" s="1">
        <v>18364</v>
      </c>
      <c r="C28" s="1">
        <v>28775</v>
      </c>
      <c r="D28" s="8">
        <f>SUM(GovDemocraticPrimary[[#This Row],[Cynthia E. Nixon (DEM)]:[Andrew M. Cuomo (DEM)]])</f>
        <v>47139</v>
      </c>
    </row>
    <row r="29" spans="1:4" x14ac:dyDescent="0.25">
      <c r="A29" s="14" t="s">
        <v>28</v>
      </c>
      <c r="B29" s="1">
        <v>818</v>
      </c>
      <c r="C29" s="1">
        <v>817</v>
      </c>
      <c r="D29" s="8">
        <f>SUM(GovDemocraticPrimary[[#This Row],[Cynthia E. Nixon (DEM)]:[Andrew M. Cuomo (DEM)]])</f>
        <v>1635</v>
      </c>
    </row>
    <row r="30" spans="1:4" x14ac:dyDescent="0.25">
      <c r="A30" s="14" t="s">
        <v>29</v>
      </c>
      <c r="B30" s="1">
        <v>17378</v>
      </c>
      <c r="C30" s="1">
        <v>62528</v>
      </c>
      <c r="D30" s="8">
        <f>SUM(GovDemocraticPrimary[[#This Row],[Cynthia E. Nixon (DEM)]:[Andrew M. Cuomo (DEM)]])</f>
        <v>79906</v>
      </c>
    </row>
    <row r="31" spans="1:4" x14ac:dyDescent="0.25">
      <c r="A31" s="14" t="s">
        <v>30</v>
      </c>
      <c r="B31" s="1">
        <v>3933</v>
      </c>
      <c r="C31" s="1">
        <v>6407</v>
      </c>
      <c r="D31" s="8">
        <f>SUM(GovDemocraticPrimary[[#This Row],[Cynthia E. Nixon (DEM)]:[Andrew M. Cuomo (DEM)]])</f>
        <v>10340</v>
      </c>
    </row>
    <row r="32" spans="1:4" x14ac:dyDescent="0.25">
      <c r="A32" s="14" t="s">
        <v>31</v>
      </c>
      <c r="B32" s="1">
        <v>3550</v>
      </c>
      <c r="C32" s="1">
        <v>4196</v>
      </c>
      <c r="D32" s="8">
        <f>SUM(GovDemocraticPrimary[[#This Row],[Cynthia E. Nixon (DEM)]:[Andrew M. Cuomo (DEM)]])</f>
        <v>7746</v>
      </c>
    </row>
    <row r="33" spans="1:4" x14ac:dyDescent="0.25">
      <c r="A33" s="14" t="s">
        <v>32</v>
      </c>
      <c r="B33" s="1">
        <v>10777</v>
      </c>
      <c r="C33" s="1">
        <v>14794</v>
      </c>
      <c r="D33" s="8">
        <f>SUM(GovDemocraticPrimary[[#This Row],[Cynthia E. Nixon (DEM)]:[Andrew M. Cuomo (DEM)]])</f>
        <v>25571</v>
      </c>
    </row>
    <row r="34" spans="1:4" x14ac:dyDescent="0.25">
      <c r="A34" s="14" t="s">
        <v>33</v>
      </c>
      <c r="B34" s="1">
        <v>2332</v>
      </c>
      <c r="C34" s="1">
        <v>2763</v>
      </c>
      <c r="D34" s="8">
        <f>SUM(GovDemocraticPrimary[[#This Row],[Cynthia E. Nixon (DEM)]:[Andrew M. Cuomo (DEM)]])</f>
        <v>5095</v>
      </c>
    </row>
    <row r="35" spans="1:4" x14ac:dyDescent="0.25">
      <c r="A35" s="14" t="s">
        <v>34</v>
      </c>
      <c r="B35" s="1">
        <v>7635</v>
      </c>
      <c r="C35" s="1">
        <v>12139</v>
      </c>
      <c r="D35" s="8">
        <f>SUM(GovDemocraticPrimary[[#This Row],[Cynthia E. Nixon (DEM)]:[Andrew M. Cuomo (DEM)]])</f>
        <v>19774</v>
      </c>
    </row>
    <row r="36" spans="1:4" x14ac:dyDescent="0.25">
      <c r="A36" s="14" t="s">
        <v>35</v>
      </c>
      <c r="B36" s="1">
        <v>361</v>
      </c>
      <c r="C36" s="1">
        <v>538</v>
      </c>
      <c r="D36" s="8">
        <f>SUM(GovDemocraticPrimary[[#This Row],[Cynthia E. Nixon (DEM)]:[Andrew M. Cuomo (DEM)]])</f>
        <v>899</v>
      </c>
    </row>
    <row r="37" spans="1:4" x14ac:dyDescent="0.25">
      <c r="A37" s="14" t="s">
        <v>36</v>
      </c>
      <c r="B37" s="1">
        <v>1634</v>
      </c>
      <c r="C37" s="1">
        <v>1741</v>
      </c>
      <c r="D37" s="8">
        <f>SUM(GovDemocraticPrimary[[#This Row],[Cynthia E. Nixon (DEM)]:[Andrew M. Cuomo (DEM)]])</f>
        <v>3375</v>
      </c>
    </row>
    <row r="38" spans="1:4" x14ac:dyDescent="0.25">
      <c r="A38" s="14" t="s">
        <v>37</v>
      </c>
      <c r="B38" s="1">
        <v>1702</v>
      </c>
      <c r="C38" s="1">
        <v>1666</v>
      </c>
      <c r="D38" s="8">
        <f>SUM(GovDemocraticPrimary[[#This Row],[Cynthia E. Nixon (DEM)]:[Andrew M. Cuomo (DEM)]])</f>
        <v>3368</v>
      </c>
    </row>
    <row r="39" spans="1:4" x14ac:dyDescent="0.25">
      <c r="A39" s="14" t="s">
        <v>38</v>
      </c>
      <c r="B39" s="1">
        <v>2115</v>
      </c>
      <c r="C39" s="1">
        <v>3523</v>
      </c>
      <c r="D39" s="8">
        <f>SUM(GovDemocraticPrimary[[#This Row],[Cynthia E. Nixon (DEM)]:[Andrew M. Cuomo (DEM)]])</f>
        <v>5638</v>
      </c>
    </row>
    <row r="40" spans="1:4" x14ac:dyDescent="0.25">
      <c r="A40" s="14" t="s">
        <v>39</v>
      </c>
      <c r="B40" s="1">
        <v>4555</v>
      </c>
      <c r="C40" s="1">
        <v>3818</v>
      </c>
      <c r="D40" s="8">
        <f>SUM(GovDemocraticPrimary[[#This Row],[Cynthia E. Nixon (DEM)]:[Andrew M. Cuomo (DEM)]])</f>
        <v>8373</v>
      </c>
    </row>
    <row r="41" spans="1:4" x14ac:dyDescent="0.25">
      <c r="A41" s="14" t="s">
        <v>40</v>
      </c>
      <c r="B41" s="1">
        <v>7356</v>
      </c>
      <c r="C41" s="1">
        <v>16128</v>
      </c>
      <c r="D41" s="8">
        <f>SUM(GovDemocraticPrimary[[#This Row],[Cynthia E. Nixon (DEM)]:[Andrew M. Cuomo (DEM)]])</f>
        <v>23484</v>
      </c>
    </row>
    <row r="42" spans="1:4" x14ac:dyDescent="0.25">
      <c r="A42" s="14" t="s">
        <v>41</v>
      </c>
      <c r="B42" s="1">
        <v>1977</v>
      </c>
      <c r="C42" s="1">
        <v>2103</v>
      </c>
      <c r="D42" s="8">
        <f>SUM(GovDemocraticPrimary[[#This Row],[Cynthia E. Nixon (DEM)]:[Andrew M. Cuomo (DEM)]])</f>
        <v>4080</v>
      </c>
    </row>
    <row r="43" spans="1:4" x14ac:dyDescent="0.25">
      <c r="A43" s="14" t="s">
        <v>42</v>
      </c>
      <c r="B43" s="1">
        <v>5455</v>
      </c>
      <c r="C43" s="1">
        <v>5036</v>
      </c>
      <c r="D43" s="8">
        <f>SUM(GovDemocraticPrimary[[#This Row],[Cynthia E. Nixon (DEM)]:[Andrew M. Cuomo (DEM)]])</f>
        <v>10491</v>
      </c>
    </row>
    <row r="44" spans="1:4" x14ac:dyDescent="0.25">
      <c r="A44" s="14" t="s">
        <v>43</v>
      </c>
      <c r="B44" s="1">
        <v>4443</v>
      </c>
      <c r="C44" s="1">
        <v>4084</v>
      </c>
      <c r="D44" s="8">
        <f>SUM(GovDemocraticPrimary[[#This Row],[Cynthia E. Nixon (DEM)]:[Andrew M. Cuomo (DEM)]])</f>
        <v>8527</v>
      </c>
    </row>
    <row r="45" spans="1:4" x14ac:dyDescent="0.25">
      <c r="A45" s="14" t="s">
        <v>44</v>
      </c>
      <c r="B45" s="1">
        <v>699</v>
      </c>
      <c r="C45" s="1">
        <v>584</v>
      </c>
      <c r="D45" s="8">
        <f>SUM(GovDemocraticPrimary[[#This Row],[Cynthia E. Nixon (DEM)]:[Andrew M. Cuomo (DEM)]])</f>
        <v>1283</v>
      </c>
    </row>
    <row r="46" spans="1:4" x14ac:dyDescent="0.25">
      <c r="A46" s="14" t="s">
        <v>45</v>
      </c>
      <c r="B46" s="1">
        <v>405</v>
      </c>
      <c r="C46" s="1">
        <v>511</v>
      </c>
      <c r="D46" s="8">
        <f>SUM(GovDemocraticPrimary[[#This Row],[Cynthia E. Nixon (DEM)]:[Andrew M. Cuomo (DEM)]])</f>
        <v>916</v>
      </c>
    </row>
    <row r="47" spans="1:4" x14ac:dyDescent="0.25">
      <c r="A47" s="14" t="s">
        <v>46</v>
      </c>
      <c r="B47" s="1">
        <v>859</v>
      </c>
      <c r="C47" s="1">
        <v>898</v>
      </c>
      <c r="D47" s="8">
        <f>SUM(GovDemocraticPrimary[[#This Row],[Cynthia E. Nixon (DEM)]:[Andrew M. Cuomo (DEM)]])</f>
        <v>1757</v>
      </c>
    </row>
    <row r="48" spans="1:4" x14ac:dyDescent="0.25">
      <c r="A48" s="14" t="s">
        <v>47</v>
      </c>
      <c r="B48" s="1">
        <v>1357</v>
      </c>
      <c r="C48" s="1">
        <v>1655</v>
      </c>
      <c r="D48" s="8">
        <f>SUM(GovDemocraticPrimary[[#This Row],[Cynthia E. Nixon (DEM)]:[Andrew M. Cuomo (DEM)]])</f>
        <v>3012</v>
      </c>
    </row>
    <row r="49" spans="1:4" x14ac:dyDescent="0.25">
      <c r="A49" s="14" t="s">
        <v>48</v>
      </c>
      <c r="B49" s="1">
        <v>17857</v>
      </c>
      <c r="C49" s="1">
        <v>51387</v>
      </c>
      <c r="D49" s="8">
        <f>SUM(GovDemocraticPrimary[[#This Row],[Cynthia E. Nixon (DEM)]:[Andrew M. Cuomo (DEM)]])</f>
        <v>69244</v>
      </c>
    </row>
    <row r="50" spans="1:4" x14ac:dyDescent="0.25">
      <c r="A50" s="14" t="s">
        <v>49</v>
      </c>
      <c r="B50" s="1">
        <v>1741</v>
      </c>
      <c r="C50" s="1">
        <v>2393</v>
      </c>
      <c r="D50" s="8">
        <f>SUM(GovDemocraticPrimary[[#This Row],[Cynthia E. Nixon (DEM)]:[Andrew M. Cuomo (DEM)]])</f>
        <v>4134</v>
      </c>
    </row>
    <row r="51" spans="1:4" x14ac:dyDescent="0.25">
      <c r="A51" s="14" t="s">
        <v>50</v>
      </c>
      <c r="B51" s="1">
        <v>795</v>
      </c>
      <c r="C51" s="1">
        <v>1126</v>
      </c>
      <c r="D51" s="8">
        <f>SUM(GovDemocraticPrimary[[#This Row],[Cynthia E. Nixon (DEM)]:[Andrew M. Cuomo (DEM)]])</f>
        <v>1921</v>
      </c>
    </row>
    <row r="52" spans="1:4" x14ac:dyDescent="0.25">
      <c r="A52" s="14" t="s">
        <v>51</v>
      </c>
      <c r="B52" s="1">
        <v>6313</v>
      </c>
      <c r="C52" s="1">
        <v>4924</v>
      </c>
      <c r="D52" s="8">
        <f>SUM(GovDemocraticPrimary[[#This Row],[Cynthia E. Nixon (DEM)]:[Andrew M. Cuomo (DEM)]])</f>
        <v>11237</v>
      </c>
    </row>
    <row r="53" spans="1:4" x14ac:dyDescent="0.25">
      <c r="A53" s="14" t="s">
        <v>52</v>
      </c>
      <c r="B53" s="1">
        <v>8771</v>
      </c>
      <c r="C53" s="1">
        <v>9137</v>
      </c>
      <c r="D53" s="8">
        <f>SUM(GovDemocraticPrimary[[#This Row],[Cynthia E. Nixon (DEM)]:[Andrew M. Cuomo (DEM)]])</f>
        <v>17908</v>
      </c>
    </row>
    <row r="54" spans="1:4" x14ac:dyDescent="0.25">
      <c r="A54" s="14" t="s">
        <v>53</v>
      </c>
      <c r="B54" s="1">
        <v>1256</v>
      </c>
      <c r="C54" s="1">
        <v>1359</v>
      </c>
      <c r="D54" s="8">
        <f>SUM(GovDemocraticPrimary[[#This Row],[Cynthia E. Nixon (DEM)]:[Andrew M. Cuomo (DEM)]])</f>
        <v>2615</v>
      </c>
    </row>
    <row r="55" spans="1:4" x14ac:dyDescent="0.25">
      <c r="A55" s="14" t="s">
        <v>54</v>
      </c>
      <c r="B55" s="1">
        <v>1148</v>
      </c>
      <c r="C55" s="1">
        <v>1016</v>
      </c>
      <c r="D55" s="8">
        <f>SUM(GovDemocraticPrimary[[#This Row],[Cynthia E. Nixon (DEM)]:[Andrew M. Cuomo (DEM)]])</f>
        <v>2164</v>
      </c>
    </row>
    <row r="56" spans="1:4" x14ac:dyDescent="0.25">
      <c r="A56" s="14" t="s">
        <v>55</v>
      </c>
      <c r="B56" s="1">
        <v>1041</v>
      </c>
      <c r="C56" s="1">
        <v>1348</v>
      </c>
      <c r="D56" s="8">
        <f>SUM(GovDemocraticPrimary[[#This Row],[Cynthia E. Nixon (DEM)]:[Andrew M. Cuomo (DEM)]])</f>
        <v>2389</v>
      </c>
    </row>
    <row r="57" spans="1:4" x14ac:dyDescent="0.25">
      <c r="A57" s="14" t="s">
        <v>56</v>
      </c>
      <c r="B57" s="1">
        <v>24889</v>
      </c>
      <c r="C57" s="1">
        <v>65149</v>
      </c>
      <c r="D57" s="8">
        <f>SUM(GovDemocraticPrimary[[#This Row],[Cynthia E. Nixon (DEM)]:[Andrew M. Cuomo (DEM)]])</f>
        <v>90038</v>
      </c>
    </row>
    <row r="58" spans="1:4" x14ac:dyDescent="0.25">
      <c r="A58" s="14" t="s">
        <v>57</v>
      </c>
      <c r="B58" s="1">
        <v>413</v>
      </c>
      <c r="C58" s="1">
        <v>474</v>
      </c>
      <c r="D58" s="8">
        <f>SUM(GovDemocraticPrimary[[#This Row],[Cynthia E. Nixon (DEM)]:[Andrew M. Cuomo (DEM)]])</f>
        <v>887</v>
      </c>
    </row>
    <row r="59" spans="1:4" x14ac:dyDescent="0.25">
      <c r="A59" s="14" t="s">
        <v>58</v>
      </c>
      <c r="B59" s="1">
        <v>387</v>
      </c>
      <c r="C59" s="1">
        <v>527</v>
      </c>
      <c r="D59" s="8">
        <f>SUM(GovDemocraticPrimary[[#This Row],[Cynthia E. Nixon (DEM)]:[Andrew M. Cuomo (DEM)]])</f>
        <v>914</v>
      </c>
    </row>
    <row r="60" spans="1:4" x14ac:dyDescent="0.25">
      <c r="A60" s="14" t="s">
        <v>59</v>
      </c>
      <c r="B60" s="1">
        <v>23053</v>
      </c>
      <c r="C60" s="1">
        <v>109951</v>
      </c>
      <c r="D60" s="8">
        <f>SUM(GovDemocraticPrimary[[#This Row],[Cynthia E. Nixon (DEM)]:[Andrew M. Cuomo (DEM)]])</f>
        <v>133004</v>
      </c>
    </row>
    <row r="61" spans="1:4" x14ac:dyDescent="0.25">
      <c r="A61" s="14" t="s">
        <v>60</v>
      </c>
      <c r="B61" s="1">
        <v>116564</v>
      </c>
      <c r="C61" s="1">
        <v>187831</v>
      </c>
      <c r="D61" s="8">
        <f>SUM(GovDemocraticPrimary[[#This Row],[Cynthia E. Nixon (DEM)]:[Andrew M. Cuomo (DEM)]])</f>
        <v>304395</v>
      </c>
    </row>
    <row r="62" spans="1:4" x14ac:dyDescent="0.25">
      <c r="A62" s="14" t="s">
        <v>61</v>
      </c>
      <c r="B62" s="1">
        <v>101887</v>
      </c>
      <c r="C62" s="1">
        <v>142739</v>
      </c>
      <c r="D62" s="8">
        <f>SUM(GovDemocraticPrimary[[#This Row],[Cynthia E. Nixon (DEM)]:[Andrew M. Cuomo (DEM)]])</f>
        <v>244626</v>
      </c>
    </row>
    <row r="63" spans="1:4" x14ac:dyDescent="0.25">
      <c r="A63" s="14" t="s">
        <v>62</v>
      </c>
      <c r="B63" s="1">
        <v>51380</v>
      </c>
      <c r="C63" s="1">
        <v>137692</v>
      </c>
      <c r="D63" s="8">
        <f>SUM(GovDemocraticPrimary[[#This Row],[Cynthia E. Nixon (DEM)]:[Andrew M. Cuomo (DEM)]])</f>
        <v>189072</v>
      </c>
    </row>
    <row r="64" spans="1:4" x14ac:dyDescent="0.25">
      <c r="A64" s="14" t="s">
        <v>63</v>
      </c>
      <c r="B64" s="1">
        <v>7030</v>
      </c>
      <c r="C64" s="1">
        <v>19832</v>
      </c>
      <c r="D64" s="8">
        <f>SUM(GovDemocraticPrimary[[#This Row],[Cynthia E. Nixon (DEM)]:[Andrew M. Cuomo (DEM)]])</f>
        <v>26862</v>
      </c>
    </row>
    <row r="65" spans="1:4" x14ac:dyDescent="0.25">
      <c r="A65" s="13" t="s">
        <v>65</v>
      </c>
      <c r="B65" s="2">
        <f>SUBTOTAL(109,GovDemocraticPrimary[Cynthia E. Nixon (DEM)])</f>
        <v>537192</v>
      </c>
      <c r="C65" s="2">
        <f>SUBTOTAL(109,GovDemocraticPrimary[Andrew M. Cuomo (DEM)])</f>
        <v>1021160</v>
      </c>
      <c r="D65" s="12"/>
    </row>
  </sheetData>
  <pageMargins left="0.5" right="0.5" top="0.5" bottom="0.5" header="0.3" footer="0.3"/>
  <pageSetup fitToHeight="0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277B-C877-405E-9EA9-659366657322}">
  <dimension ref="A1:D4"/>
  <sheetViews>
    <sheetView workbookViewId="0">
      <selection activeCell="D1" sqref="D1:D1048576"/>
    </sheetView>
  </sheetViews>
  <sheetFormatPr defaultRowHeight="15" x14ac:dyDescent="0.25"/>
  <cols>
    <col min="1" max="1" width="37.7109375" customWidth="1"/>
    <col min="2" max="2" width="22.42578125" customWidth="1"/>
    <col min="3" max="3" width="21.7109375" customWidth="1"/>
    <col min="4" max="4" width="20.28515625" hidden="1" customWidth="1"/>
  </cols>
  <sheetData>
    <row r="1" spans="1:4" ht="24.95" customHeight="1" x14ac:dyDescent="0.25">
      <c r="A1" s="136" t="s">
        <v>361</v>
      </c>
    </row>
    <row r="2" spans="1:4" ht="24.95" customHeight="1" x14ac:dyDescent="0.25">
      <c r="A2" s="24" t="s">
        <v>64</v>
      </c>
      <c r="B2" s="60" t="s">
        <v>362</v>
      </c>
      <c r="C2" s="60" t="s">
        <v>363</v>
      </c>
      <c r="D2" s="162" t="s">
        <v>0</v>
      </c>
    </row>
    <row r="3" spans="1:4" x14ac:dyDescent="0.25">
      <c r="A3" s="131" t="s">
        <v>299</v>
      </c>
      <c r="B3" s="129">
        <v>1602</v>
      </c>
      <c r="C3" s="129">
        <v>3377</v>
      </c>
      <c r="D3" s="8">
        <v>4979</v>
      </c>
    </row>
    <row r="4" spans="1:4" x14ac:dyDescent="0.25">
      <c r="A4" s="22" t="s">
        <v>129</v>
      </c>
      <c r="B4" s="130">
        <f>B3</f>
        <v>1602</v>
      </c>
      <c r="C4" s="130">
        <f>C3</f>
        <v>3377</v>
      </c>
      <c r="D4" s="76"/>
    </row>
  </sheetData>
  <pageMargins left="0.7" right="0.7" top="0.75" bottom="0.75" header="0.3" footer="0.3"/>
  <tableParts count="1">
    <tablePart r:id="rId1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8531-7EE6-4B8B-9AFF-0B74D9FD1BD7}">
  <dimension ref="A1:E4"/>
  <sheetViews>
    <sheetView workbookViewId="0">
      <selection activeCell="E1" sqref="E1:E1048576"/>
    </sheetView>
  </sheetViews>
  <sheetFormatPr defaultColWidth="32" defaultRowHeight="15" x14ac:dyDescent="0.25"/>
  <cols>
    <col min="1" max="1" width="38.5703125" customWidth="1"/>
    <col min="2" max="4" width="20.7109375" customWidth="1"/>
    <col min="5" max="5" width="20.7109375" hidden="1" customWidth="1"/>
  </cols>
  <sheetData>
    <row r="1" spans="1:5" s="15" customFormat="1" ht="24.95" customHeight="1" x14ac:dyDescent="0.25">
      <c r="A1" s="136" t="s">
        <v>808</v>
      </c>
    </row>
    <row r="2" spans="1:5" s="166" customFormat="1" ht="27.75" customHeight="1" x14ac:dyDescent="0.25">
      <c r="A2" s="184" t="s">
        <v>64</v>
      </c>
      <c r="B2" s="188" t="s">
        <v>807</v>
      </c>
      <c r="C2" s="188" t="s">
        <v>806</v>
      </c>
      <c r="D2" s="188" t="s">
        <v>805</v>
      </c>
      <c r="E2" s="98" t="s">
        <v>0</v>
      </c>
    </row>
    <row r="3" spans="1:5" x14ac:dyDescent="0.25">
      <c r="A3" s="201" t="s">
        <v>278</v>
      </c>
      <c r="B3" s="197">
        <v>2695</v>
      </c>
      <c r="C3" s="197">
        <v>1305</v>
      </c>
      <c r="D3" s="197">
        <v>6621</v>
      </c>
      <c r="E3" s="202">
        <v>10621</v>
      </c>
    </row>
    <row r="4" spans="1:5" x14ac:dyDescent="0.25">
      <c r="A4" s="22" t="s">
        <v>65</v>
      </c>
      <c r="B4" s="130">
        <f>SUM(B3:B3)</f>
        <v>2695</v>
      </c>
      <c r="C4" s="130">
        <f t="shared" ref="C4:D4" si="0">SUM(C3:C3)</f>
        <v>1305</v>
      </c>
      <c r="D4" s="130">
        <f t="shared" si="0"/>
        <v>6621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19ED-2F00-4730-AF4A-D01CCFEFA1F8}">
  <dimension ref="A1:D4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811</v>
      </c>
    </row>
    <row r="2" spans="1:4" s="166" customFormat="1" ht="27.75" customHeight="1" x14ac:dyDescent="0.25">
      <c r="A2" s="184" t="s">
        <v>64</v>
      </c>
      <c r="B2" s="188" t="s">
        <v>810</v>
      </c>
      <c r="C2" s="188" t="s">
        <v>809</v>
      </c>
      <c r="D2" s="98" t="s">
        <v>0</v>
      </c>
    </row>
    <row r="3" spans="1:4" x14ac:dyDescent="0.25">
      <c r="A3" s="131" t="s">
        <v>278</v>
      </c>
      <c r="B3" s="129">
        <v>3398</v>
      </c>
      <c r="C3" s="129">
        <v>4752</v>
      </c>
      <c r="D3" s="149">
        <v>8150</v>
      </c>
    </row>
    <row r="4" spans="1:4" x14ac:dyDescent="0.25">
      <c r="A4" s="22" t="s">
        <v>65</v>
      </c>
      <c r="B4" s="130">
        <f>SUM(B3:B3)</f>
        <v>3398</v>
      </c>
      <c r="C4" s="130">
        <f>SUM(C3:C3)</f>
        <v>4752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6985-04AD-4746-9292-B85DC5911B38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814</v>
      </c>
    </row>
    <row r="2" spans="1:4" s="166" customFormat="1" ht="27.75" customHeight="1" x14ac:dyDescent="0.25">
      <c r="A2" s="184" t="s">
        <v>64</v>
      </c>
      <c r="B2" s="188" t="s">
        <v>813</v>
      </c>
      <c r="C2" s="188" t="s">
        <v>812</v>
      </c>
      <c r="D2" s="98" t="s">
        <v>0</v>
      </c>
    </row>
    <row r="3" spans="1:4" x14ac:dyDescent="0.25">
      <c r="A3" s="131" t="s">
        <v>283</v>
      </c>
      <c r="B3" s="129">
        <v>1092</v>
      </c>
      <c r="C3" s="129">
        <v>1454</v>
      </c>
      <c r="D3" s="8">
        <v>2546</v>
      </c>
    </row>
    <row r="4" spans="1:4" x14ac:dyDescent="0.25">
      <c r="A4" s="22" t="s">
        <v>65</v>
      </c>
      <c r="B4" s="130">
        <f>SUM(B3:B3)</f>
        <v>1092</v>
      </c>
      <c r="C4" s="130">
        <f>SUM(C3:C3)</f>
        <v>1454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4D00-A03E-45B0-B1C1-28E89EED18E8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2" width="20.7109375" customWidth="1"/>
    <col min="3" max="3" width="22.7109375" customWidth="1"/>
    <col min="4" max="4" width="20.7109375" hidden="1" customWidth="1"/>
  </cols>
  <sheetData>
    <row r="1" spans="1:4" s="15" customFormat="1" ht="24.95" customHeight="1" x14ac:dyDescent="0.25">
      <c r="A1" s="136" t="s">
        <v>817</v>
      </c>
    </row>
    <row r="2" spans="1:4" s="166" customFormat="1" ht="27.75" customHeight="1" x14ac:dyDescent="0.25">
      <c r="A2" s="184" t="s">
        <v>64</v>
      </c>
      <c r="B2" s="188" t="s">
        <v>816</v>
      </c>
      <c r="C2" s="188" t="s">
        <v>815</v>
      </c>
      <c r="D2" s="98" t="s">
        <v>0</v>
      </c>
    </row>
    <row r="3" spans="1:4" x14ac:dyDescent="0.25">
      <c r="A3" s="131" t="s">
        <v>283</v>
      </c>
      <c r="B3" s="129">
        <v>250</v>
      </c>
      <c r="C3" s="156">
        <v>81</v>
      </c>
      <c r="D3" s="173">
        <v>331</v>
      </c>
    </row>
    <row r="4" spans="1:4" x14ac:dyDescent="0.25">
      <c r="A4" s="22" t="s">
        <v>65</v>
      </c>
      <c r="B4" s="130">
        <f>SUM(B3:B3)</f>
        <v>250</v>
      </c>
      <c r="C4" s="130">
        <f>SUM(C3:C3)</f>
        <v>81</v>
      </c>
      <c r="D4" s="203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6D22-B5E8-40CA-A68C-013BDAAD053E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22.7109375" customWidth="1"/>
    <col min="4" max="4" width="22.7109375" hidden="1" customWidth="1"/>
  </cols>
  <sheetData>
    <row r="1" spans="1:4" s="15" customFormat="1" ht="24.95" customHeight="1" x14ac:dyDescent="0.25">
      <c r="A1" s="136" t="s">
        <v>820</v>
      </c>
      <c r="D1" s="15" t="s">
        <v>821</v>
      </c>
    </row>
    <row r="2" spans="1:4" s="166" customFormat="1" ht="27.75" customHeight="1" x14ac:dyDescent="0.25">
      <c r="A2" s="184" t="s">
        <v>64</v>
      </c>
      <c r="B2" s="188" t="s">
        <v>819</v>
      </c>
      <c r="C2" s="188" t="s">
        <v>818</v>
      </c>
      <c r="D2" s="98" t="s">
        <v>0</v>
      </c>
    </row>
    <row r="3" spans="1:4" x14ac:dyDescent="0.25">
      <c r="A3" s="131" t="s">
        <v>283</v>
      </c>
      <c r="B3" s="129">
        <v>213</v>
      </c>
      <c r="C3" s="156">
        <v>195</v>
      </c>
      <c r="D3" s="173">
        <v>408</v>
      </c>
    </row>
    <row r="4" spans="1:4" x14ac:dyDescent="0.25">
      <c r="A4" s="22" t="s">
        <v>65</v>
      </c>
      <c r="B4" s="130">
        <f>SUM(B3:B3)</f>
        <v>213</v>
      </c>
      <c r="C4" s="130">
        <f>SUM(C3:C3)</f>
        <v>195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5211-999A-46A7-BBEF-1CFCC2751CFA}">
  <sheetPr>
    <pageSetUpPr fitToPage="1"/>
  </sheetPr>
  <dimension ref="A1:D6"/>
  <sheetViews>
    <sheetView workbookViewId="0">
      <selection activeCell="N14" sqref="N14"/>
    </sheetView>
  </sheetViews>
  <sheetFormatPr defaultRowHeight="15" x14ac:dyDescent="0.25"/>
  <cols>
    <col min="1" max="1" width="31.7109375" customWidth="1"/>
    <col min="2" max="3" width="19.7109375" customWidth="1"/>
    <col min="4" max="4" width="19.7109375" hidden="1" customWidth="1"/>
    <col min="5" max="5" width="11" customWidth="1"/>
  </cols>
  <sheetData>
    <row r="1" spans="1:4" ht="24.95" customHeight="1" x14ac:dyDescent="0.25">
      <c r="A1" s="136" t="s">
        <v>282</v>
      </c>
    </row>
    <row r="2" spans="1:4" ht="24.95" customHeight="1" x14ac:dyDescent="0.25">
      <c r="A2" s="96" t="s">
        <v>64</v>
      </c>
      <c r="B2" s="100" t="s">
        <v>286</v>
      </c>
      <c r="C2" s="100" t="s">
        <v>287</v>
      </c>
      <c r="D2" s="100" t="s">
        <v>0</v>
      </c>
    </row>
    <row r="3" spans="1:4" x14ac:dyDescent="0.25">
      <c r="A3" s="81" t="s">
        <v>283</v>
      </c>
      <c r="B3" s="66">
        <v>48</v>
      </c>
      <c r="C3" s="66">
        <v>0</v>
      </c>
      <c r="D3" s="143">
        <f>SUM(B3:C3)</f>
        <v>48</v>
      </c>
    </row>
    <row r="4" spans="1:4" x14ac:dyDescent="0.25">
      <c r="A4" s="81" t="s">
        <v>284</v>
      </c>
      <c r="B4" s="66">
        <v>75</v>
      </c>
      <c r="C4" s="66">
        <v>1</v>
      </c>
      <c r="D4" s="143">
        <f t="shared" ref="D4:D5" si="0">SUM(B4:C4)</f>
        <v>76</v>
      </c>
    </row>
    <row r="5" spans="1:4" x14ac:dyDescent="0.25">
      <c r="A5" s="81" t="s">
        <v>285</v>
      </c>
      <c r="B5" s="66">
        <v>0</v>
      </c>
      <c r="C5" s="66">
        <v>0</v>
      </c>
      <c r="D5" s="143">
        <f t="shared" si="0"/>
        <v>0</v>
      </c>
    </row>
    <row r="6" spans="1:4" x14ac:dyDescent="0.25">
      <c r="A6" s="96" t="s">
        <v>65</v>
      </c>
      <c r="B6" s="66">
        <f>SUBTOTAL(109,AssemblyDistrict144ReformPrimary[Michael J. Norris (REF)])</f>
        <v>123</v>
      </c>
      <c r="C6" s="66">
        <f>SUBTOTAL(109,AssemblyDistrict144ReformPrimary[Joe Di Pasquale (REF)])</f>
        <v>1</v>
      </c>
      <c r="D6" s="146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6538-784D-4274-8FA0-D94808C4688B}">
  <dimension ref="A1:C53"/>
  <sheetViews>
    <sheetView workbookViewId="0">
      <selection activeCell="C3" sqref="C3:C52"/>
    </sheetView>
  </sheetViews>
  <sheetFormatPr defaultColWidth="32" defaultRowHeight="15" x14ac:dyDescent="0.25"/>
  <cols>
    <col min="1" max="1" width="38.5703125" customWidth="1"/>
    <col min="2" max="2" width="18.85546875" customWidth="1"/>
    <col min="3" max="3" width="18.7109375" style="169" customWidth="1"/>
  </cols>
  <sheetData>
    <row r="1" spans="1:3" s="15" customFormat="1" ht="24.95" customHeight="1" x14ac:dyDescent="0.25">
      <c r="A1" s="136" t="s">
        <v>399</v>
      </c>
      <c r="C1" s="167"/>
    </row>
    <row r="2" spans="1:3" s="166" customFormat="1" ht="27.75" customHeight="1" x14ac:dyDescent="0.25">
      <c r="A2" s="24" t="s">
        <v>154</v>
      </c>
      <c r="B2" s="58" t="s">
        <v>299</v>
      </c>
      <c r="C2" s="59" t="s">
        <v>129</v>
      </c>
    </row>
    <row r="3" spans="1:3" x14ac:dyDescent="0.25">
      <c r="A3" s="52" t="s">
        <v>308</v>
      </c>
      <c r="B3" s="129">
        <v>1</v>
      </c>
      <c r="C3" s="182">
        <f>SD15ReformPrimary[[#This Row],[Part of Queens County Vote Results]]</f>
        <v>1</v>
      </c>
    </row>
    <row r="4" spans="1:3" x14ac:dyDescent="0.25">
      <c r="A4" s="52" t="s">
        <v>398</v>
      </c>
      <c r="B4" s="129">
        <v>1</v>
      </c>
      <c r="C4" s="182">
        <f>SD15ReformPrimary[[#This Row],[Part of Queens County Vote Results]]</f>
        <v>1</v>
      </c>
    </row>
    <row r="5" spans="1:3" x14ac:dyDescent="0.25">
      <c r="A5" s="52" t="s">
        <v>397</v>
      </c>
      <c r="B5" s="129">
        <v>1</v>
      </c>
      <c r="C5" s="182">
        <f>SD15ReformPrimary[[#This Row],[Part of Queens County Vote Results]]</f>
        <v>1</v>
      </c>
    </row>
    <row r="6" spans="1:3" x14ac:dyDescent="0.25">
      <c r="A6" s="52" t="s">
        <v>396</v>
      </c>
      <c r="B6" s="129">
        <v>1</v>
      </c>
      <c r="C6" s="182">
        <f>SD15ReformPrimary[[#This Row],[Part of Queens County Vote Results]]</f>
        <v>1</v>
      </c>
    </row>
    <row r="7" spans="1:3" x14ac:dyDescent="0.25">
      <c r="A7" s="52" t="s">
        <v>395</v>
      </c>
      <c r="B7" s="129">
        <v>1</v>
      </c>
      <c r="C7" s="182">
        <f>SD15ReformPrimary[[#This Row],[Part of Queens County Vote Results]]</f>
        <v>1</v>
      </c>
    </row>
    <row r="8" spans="1:3" x14ac:dyDescent="0.25">
      <c r="A8" s="52" t="s">
        <v>394</v>
      </c>
      <c r="B8" s="129">
        <v>1</v>
      </c>
      <c r="C8" s="182">
        <f>SD15ReformPrimary[[#This Row],[Part of Queens County Vote Results]]</f>
        <v>1</v>
      </c>
    </row>
    <row r="9" spans="1:3" x14ac:dyDescent="0.25">
      <c r="A9" s="52" t="s">
        <v>310</v>
      </c>
      <c r="B9" s="129">
        <v>19</v>
      </c>
      <c r="C9" s="182">
        <f>SD15ReformPrimary[[#This Row],[Part of Queens County Vote Results]]</f>
        <v>19</v>
      </c>
    </row>
    <row r="10" spans="1:3" x14ac:dyDescent="0.25">
      <c r="A10" s="52" t="s">
        <v>393</v>
      </c>
      <c r="B10" s="129">
        <v>3</v>
      </c>
      <c r="C10" s="182">
        <f>SD15ReformPrimary[[#This Row],[Part of Queens County Vote Results]]</f>
        <v>3</v>
      </c>
    </row>
    <row r="11" spans="1:3" x14ac:dyDescent="0.25">
      <c r="A11" s="52" t="s">
        <v>316</v>
      </c>
      <c r="B11" s="129">
        <v>7</v>
      </c>
      <c r="C11" s="182">
        <f>SD15ReformPrimary[[#This Row],[Part of Queens County Vote Results]]</f>
        <v>7</v>
      </c>
    </row>
    <row r="12" spans="1:3" x14ac:dyDescent="0.25">
      <c r="A12" s="52" t="s">
        <v>392</v>
      </c>
      <c r="B12" s="129">
        <v>1</v>
      </c>
      <c r="C12" s="182">
        <f>SD15ReformPrimary[[#This Row],[Part of Queens County Vote Results]]</f>
        <v>1</v>
      </c>
    </row>
    <row r="13" spans="1:3" x14ac:dyDescent="0.25">
      <c r="A13" s="52" t="s">
        <v>391</v>
      </c>
      <c r="B13" s="129">
        <v>1</v>
      </c>
      <c r="C13" s="182">
        <f>SD15ReformPrimary[[#This Row],[Part of Queens County Vote Results]]</f>
        <v>1</v>
      </c>
    </row>
    <row r="14" spans="1:3" x14ac:dyDescent="0.25">
      <c r="A14" s="52" t="s">
        <v>390</v>
      </c>
      <c r="B14" s="129">
        <v>1</v>
      </c>
      <c r="C14" s="182">
        <f>SD15ReformPrimary[[#This Row],[Part of Queens County Vote Results]]</f>
        <v>1</v>
      </c>
    </row>
    <row r="15" spans="1:3" x14ac:dyDescent="0.25">
      <c r="A15" s="52" t="s">
        <v>318</v>
      </c>
      <c r="B15" s="129">
        <v>12</v>
      </c>
      <c r="C15" s="182">
        <f>SD15ReformPrimary[[#This Row],[Part of Queens County Vote Results]]</f>
        <v>12</v>
      </c>
    </row>
    <row r="16" spans="1:3" x14ac:dyDescent="0.25">
      <c r="A16" s="52" t="s">
        <v>389</v>
      </c>
      <c r="B16" s="129">
        <v>1</v>
      </c>
      <c r="C16" s="182">
        <f>SD15ReformPrimary[[#This Row],[Part of Queens County Vote Results]]</f>
        <v>1</v>
      </c>
    </row>
    <row r="17" spans="1:3" x14ac:dyDescent="0.25">
      <c r="A17" s="52" t="s">
        <v>388</v>
      </c>
      <c r="B17" s="129">
        <v>1</v>
      </c>
      <c r="C17" s="182">
        <f>SD15ReformPrimary[[#This Row],[Part of Queens County Vote Results]]</f>
        <v>1</v>
      </c>
    </row>
    <row r="18" spans="1:3" x14ac:dyDescent="0.25">
      <c r="A18" s="52" t="s">
        <v>387</v>
      </c>
      <c r="B18" s="129">
        <v>1</v>
      </c>
      <c r="C18" s="182">
        <f>SD15ReformPrimary[[#This Row],[Part of Queens County Vote Results]]</f>
        <v>1</v>
      </c>
    </row>
    <row r="19" spans="1:3" x14ac:dyDescent="0.25">
      <c r="A19" s="52" t="s">
        <v>324</v>
      </c>
      <c r="B19" s="129">
        <v>3</v>
      </c>
      <c r="C19" s="182">
        <f>SD15ReformPrimary[[#This Row],[Part of Queens County Vote Results]]</f>
        <v>3</v>
      </c>
    </row>
    <row r="20" spans="1:3" x14ac:dyDescent="0.25">
      <c r="A20" s="52" t="s">
        <v>326</v>
      </c>
      <c r="B20" s="129">
        <v>4</v>
      </c>
      <c r="C20" s="182">
        <f>SD15ReformPrimary[[#This Row],[Part of Queens County Vote Results]]</f>
        <v>4</v>
      </c>
    </row>
    <row r="21" spans="1:3" x14ac:dyDescent="0.25">
      <c r="A21" s="52" t="s">
        <v>328</v>
      </c>
      <c r="B21" s="129">
        <v>2</v>
      </c>
      <c r="C21" s="182">
        <f>SD15ReformPrimary[[#This Row],[Part of Queens County Vote Results]]</f>
        <v>2</v>
      </c>
    </row>
    <row r="22" spans="1:3" x14ac:dyDescent="0.25">
      <c r="A22" s="52" t="s">
        <v>386</v>
      </c>
      <c r="B22" s="129">
        <v>13</v>
      </c>
      <c r="C22" s="182">
        <f>SD15ReformPrimary[[#This Row],[Part of Queens County Vote Results]]</f>
        <v>13</v>
      </c>
    </row>
    <row r="23" spans="1:3" x14ac:dyDescent="0.25">
      <c r="A23" s="52" t="s">
        <v>329</v>
      </c>
      <c r="B23" s="129">
        <v>3</v>
      </c>
      <c r="C23" s="182">
        <f>SD15ReformPrimary[[#This Row],[Part of Queens County Vote Results]]</f>
        <v>3</v>
      </c>
    </row>
    <row r="24" spans="1:3" x14ac:dyDescent="0.25">
      <c r="A24" s="52" t="s">
        <v>385</v>
      </c>
      <c r="B24" s="129">
        <v>1</v>
      </c>
      <c r="C24" s="182">
        <f>SD15ReformPrimary[[#This Row],[Part of Queens County Vote Results]]</f>
        <v>1</v>
      </c>
    </row>
    <row r="25" spans="1:3" x14ac:dyDescent="0.25">
      <c r="A25" s="52" t="s">
        <v>384</v>
      </c>
      <c r="B25" s="129">
        <v>5</v>
      </c>
      <c r="C25" s="182">
        <f>SD15ReformPrimary[[#This Row],[Part of Queens County Vote Results]]</f>
        <v>5</v>
      </c>
    </row>
    <row r="26" spans="1:3" x14ac:dyDescent="0.25">
      <c r="A26" s="52" t="s">
        <v>383</v>
      </c>
      <c r="B26" s="129">
        <v>1</v>
      </c>
      <c r="C26" s="182">
        <f>SD15ReformPrimary[[#This Row],[Part of Queens County Vote Results]]</f>
        <v>1</v>
      </c>
    </row>
    <row r="27" spans="1:3" x14ac:dyDescent="0.25">
      <c r="A27" s="52" t="s">
        <v>333</v>
      </c>
      <c r="B27" s="129">
        <v>6</v>
      </c>
      <c r="C27" s="182">
        <f>SD15ReformPrimary[[#This Row],[Part of Queens County Vote Results]]</f>
        <v>6</v>
      </c>
    </row>
    <row r="28" spans="1:3" x14ac:dyDescent="0.25">
      <c r="A28" s="52" t="s">
        <v>335</v>
      </c>
      <c r="B28" s="129">
        <v>2</v>
      </c>
      <c r="C28" s="182">
        <f>SD15ReformPrimary[[#This Row],[Part of Queens County Vote Results]]</f>
        <v>2</v>
      </c>
    </row>
    <row r="29" spans="1:3" x14ac:dyDescent="0.25">
      <c r="A29" s="52" t="s">
        <v>382</v>
      </c>
      <c r="B29" s="129">
        <v>1</v>
      </c>
      <c r="C29" s="182">
        <f>SD15ReformPrimary[[#This Row],[Part of Queens County Vote Results]]</f>
        <v>1</v>
      </c>
    </row>
    <row r="30" spans="1:3" x14ac:dyDescent="0.25">
      <c r="A30" s="52" t="s">
        <v>336</v>
      </c>
      <c r="B30" s="129">
        <v>2</v>
      </c>
      <c r="C30" s="182">
        <f>SD15ReformPrimary[[#This Row],[Part of Queens County Vote Results]]</f>
        <v>2</v>
      </c>
    </row>
    <row r="31" spans="1:3" x14ac:dyDescent="0.25">
      <c r="A31" s="52" t="s">
        <v>381</v>
      </c>
      <c r="B31" s="129">
        <v>1</v>
      </c>
      <c r="C31" s="182">
        <f>SD15ReformPrimary[[#This Row],[Part of Queens County Vote Results]]</f>
        <v>1</v>
      </c>
    </row>
    <row r="32" spans="1:3" x14ac:dyDescent="0.25">
      <c r="A32" s="52" t="s">
        <v>380</v>
      </c>
      <c r="B32" s="129">
        <v>1</v>
      </c>
      <c r="C32" s="182">
        <f>SD15ReformPrimary[[#This Row],[Part of Queens County Vote Results]]</f>
        <v>1</v>
      </c>
    </row>
    <row r="33" spans="1:3" x14ac:dyDescent="0.25">
      <c r="A33" s="52" t="s">
        <v>379</v>
      </c>
      <c r="B33" s="129">
        <v>1</v>
      </c>
      <c r="C33" s="182">
        <f>SD15ReformPrimary[[#This Row],[Part of Queens County Vote Results]]</f>
        <v>1</v>
      </c>
    </row>
    <row r="34" spans="1:3" x14ac:dyDescent="0.25">
      <c r="A34" s="52" t="s">
        <v>378</v>
      </c>
      <c r="B34" s="129">
        <v>1</v>
      </c>
      <c r="C34" s="182">
        <f>SD15ReformPrimary[[#This Row],[Part of Queens County Vote Results]]</f>
        <v>1</v>
      </c>
    </row>
    <row r="35" spans="1:3" x14ac:dyDescent="0.25">
      <c r="A35" s="52" t="s">
        <v>377</v>
      </c>
      <c r="B35" s="129">
        <v>1</v>
      </c>
      <c r="C35" s="182">
        <f>SD15ReformPrimary[[#This Row],[Part of Queens County Vote Results]]</f>
        <v>1</v>
      </c>
    </row>
    <row r="36" spans="1:3" x14ac:dyDescent="0.25">
      <c r="A36" s="52" t="s">
        <v>341</v>
      </c>
      <c r="B36" s="129">
        <v>3</v>
      </c>
      <c r="C36" s="182">
        <f>SD15ReformPrimary[[#This Row],[Part of Queens County Vote Results]]</f>
        <v>3</v>
      </c>
    </row>
    <row r="37" spans="1:3" x14ac:dyDescent="0.25">
      <c r="A37" s="52" t="s">
        <v>376</v>
      </c>
      <c r="B37" s="129">
        <v>1</v>
      </c>
      <c r="C37" s="182">
        <f>SD15ReformPrimary[[#This Row],[Part of Queens County Vote Results]]</f>
        <v>1</v>
      </c>
    </row>
    <row r="38" spans="1:3" x14ac:dyDescent="0.25">
      <c r="A38" s="52" t="s">
        <v>375</v>
      </c>
      <c r="B38" s="129">
        <v>1</v>
      </c>
      <c r="C38" s="182">
        <f>SD15ReformPrimary[[#This Row],[Part of Queens County Vote Results]]</f>
        <v>1</v>
      </c>
    </row>
    <row r="39" spans="1:3" x14ac:dyDescent="0.25">
      <c r="A39" s="52" t="s">
        <v>374</v>
      </c>
      <c r="B39" s="129">
        <v>1</v>
      </c>
      <c r="C39" s="182">
        <f>SD15ReformPrimary[[#This Row],[Part of Queens County Vote Results]]</f>
        <v>1</v>
      </c>
    </row>
    <row r="40" spans="1:3" x14ac:dyDescent="0.25">
      <c r="A40" s="52" t="s">
        <v>373</v>
      </c>
      <c r="B40" s="129">
        <v>2</v>
      </c>
      <c r="C40" s="182">
        <f>SD15ReformPrimary[[#This Row],[Part of Queens County Vote Results]]</f>
        <v>2</v>
      </c>
    </row>
    <row r="41" spans="1:3" x14ac:dyDescent="0.25">
      <c r="A41" s="52" t="s">
        <v>372</v>
      </c>
      <c r="B41" s="129">
        <v>1</v>
      </c>
      <c r="C41" s="182">
        <f>SD15ReformPrimary[[#This Row],[Part of Queens County Vote Results]]</f>
        <v>1</v>
      </c>
    </row>
    <row r="42" spans="1:3" x14ac:dyDescent="0.25">
      <c r="A42" s="52" t="s">
        <v>371</v>
      </c>
      <c r="B42" s="129">
        <v>1</v>
      </c>
      <c r="C42" s="182">
        <f>SD15ReformPrimary[[#This Row],[Part of Queens County Vote Results]]</f>
        <v>1</v>
      </c>
    </row>
    <row r="43" spans="1:3" x14ac:dyDescent="0.25">
      <c r="A43" s="52" t="s">
        <v>370</v>
      </c>
      <c r="B43" s="129">
        <v>2</v>
      </c>
      <c r="C43" s="182">
        <f>SD15ReformPrimary[[#This Row],[Part of Queens County Vote Results]]</f>
        <v>2</v>
      </c>
    </row>
    <row r="44" spans="1:3" x14ac:dyDescent="0.25">
      <c r="A44" s="52" t="s">
        <v>369</v>
      </c>
      <c r="B44" s="129">
        <v>1</v>
      </c>
      <c r="C44" s="182">
        <f>SD15ReformPrimary[[#This Row],[Part of Queens County Vote Results]]</f>
        <v>1</v>
      </c>
    </row>
    <row r="45" spans="1:3" x14ac:dyDescent="0.25">
      <c r="A45" s="52" t="s">
        <v>368</v>
      </c>
      <c r="B45" s="129">
        <v>1</v>
      </c>
      <c r="C45" s="182">
        <f>SD15ReformPrimary[[#This Row],[Part of Queens County Vote Results]]</f>
        <v>1</v>
      </c>
    </row>
    <row r="46" spans="1:3" x14ac:dyDescent="0.25">
      <c r="A46" s="52" t="s">
        <v>367</v>
      </c>
      <c r="B46" s="129">
        <v>1</v>
      </c>
      <c r="C46" s="182">
        <f>SD15ReformPrimary[[#This Row],[Part of Queens County Vote Results]]</f>
        <v>1</v>
      </c>
    </row>
    <row r="47" spans="1:3" x14ac:dyDescent="0.25">
      <c r="A47" s="52" t="s">
        <v>351</v>
      </c>
      <c r="B47" s="129">
        <v>36</v>
      </c>
      <c r="C47" s="182">
        <f>SD15ReformPrimary[[#This Row],[Part of Queens County Vote Results]]</f>
        <v>36</v>
      </c>
    </row>
    <row r="48" spans="1:3" x14ac:dyDescent="0.25">
      <c r="A48" s="52" t="s">
        <v>366</v>
      </c>
      <c r="B48" s="129">
        <v>1</v>
      </c>
      <c r="C48" s="182">
        <f>SD15ReformPrimary[[#This Row],[Part of Queens County Vote Results]]</f>
        <v>1</v>
      </c>
    </row>
    <row r="49" spans="1:3" x14ac:dyDescent="0.25">
      <c r="A49" s="52" t="s">
        <v>353</v>
      </c>
      <c r="B49" s="129">
        <v>73</v>
      </c>
      <c r="C49" s="182">
        <f>SD15ReformPrimary[[#This Row],[Part of Queens County Vote Results]]</f>
        <v>73</v>
      </c>
    </row>
    <row r="50" spans="1:3" x14ac:dyDescent="0.25">
      <c r="A50" s="52" t="s">
        <v>365</v>
      </c>
      <c r="B50" s="129">
        <v>3</v>
      </c>
      <c r="C50" s="182">
        <f>SD15ReformPrimary[[#This Row],[Part of Queens County Vote Results]]</f>
        <v>3</v>
      </c>
    </row>
    <row r="51" spans="1:3" x14ac:dyDescent="0.25">
      <c r="A51" s="52" t="s">
        <v>356</v>
      </c>
      <c r="B51" s="129">
        <v>55</v>
      </c>
      <c r="C51" s="182">
        <f>SD15ReformPrimary[[#This Row],[Part of Queens County Vote Results]]</f>
        <v>55</v>
      </c>
    </row>
    <row r="52" spans="1:3" x14ac:dyDescent="0.25">
      <c r="A52" s="52" t="s">
        <v>364</v>
      </c>
      <c r="B52" s="129">
        <v>1</v>
      </c>
      <c r="C52" s="182">
        <f>SD15ReformPrimary[[#This Row],[Part of Queens County Vote Results]]</f>
        <v>1</v>
      </c>
    </row>
    <row r="53" spans="1:3" hidden="1" x14ac:dyDescent="0.25">
      <c r="A53" s="46" t="s">
        <v>0</v>
      </c>
      <c r="B53" s="148">
        <f>SUM(B1:B52)</f>
        <v>285</v>
      </c>
      <c r="C53" s="168"/>
    </row>
  </sheetData>
  <pageMargins left="0.7" right="0.7" top="0.75" bottom="0.75" header="0.3" footer="0.3"/>
  <pageSetup paperSize="5" orientation="landscape" horizontalDpi="4294967295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CA4B-766D-4C40-ADD9-EB81B0981B80}">
  <dimension ref="A1:D4"/>
  <sheetViews>
    <sheetView workbookViewId="0">
      <selection activeCell="B4" sqref="B4:C4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403</v>
      </c>
    </row>
    <row r="2" spans="1:4" s="166" customFormat="1" ht="24.95" customHeight="1" x14ac:dyDescent="0.25">
      <c r="A2" s="24" t="s">
        <v>64</v>
      </c>
      <c r="B2" s="60" t="s">
        <v>401</v>
      </c>
      <c r="C2" s="60" t="s">
        <v>400</v>
      </c>
      <c r="D2" s="60" t="s">
        <v>0</v>
      </c>
    </row>
    <row r="3" spans="1:4" x14ac:dyDescent="0.25">
      <c r="A3" s="131" t="s">
        <v>402</v>
      </c>
      <c r="B3" s="129">
        <v>8200</v>
      </c>
      <c r="C3" s="129">
        <v>15589</v>
      </c>
      <c r="D3" s="8">
        <v>23789</v>
      </c>
    </row>
    <row r="4" spans="1:4" x14ac:dyDescent="0.25">
      <c r="A4" s="22" t="s">
        <v>129</v>
      </c>
      <c r="B4" s="130">
        <f>B3</f>
        <v>8200</v>
      </c>
      <c r="C4" s="130">
        <f>C3</f>
        <v>15589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9EBE-CD2B-4923-AD70-DB1ED88DC40E}">
  <dimension ref="A1:D4"/>
  <sheetViews>
    <sheetView workbookViewId="0">
      <selection activeCell="B4" sqref="B4:C4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406</v>
      </c>
    </row>
    <row r="2" spans="1:4" s="166" customFormat="1" ht="24.95" customHeight="1" x14ac:dyDescent="0.25">
      <c r="A2" s="24" t="s">
        <v>64</v>
      </c>
      <c r="B2" s="60" t="s">
        <v>405</v>
      </c>
      <c r="C2" s="60" t="s">
        <v>404</v>
      </c>
      <c r="D2" s="60" t="s">
        <v>0</v>
      </c>
    </row>
    <row r="3" spans="1:4" x14ac:dyDescent="0.25">
      <c r="A3" s="131" t="s">
        <v>402</v>
      </c>
      <c r="B3" s="129">
        <v>14974</v>
      </c>
      <c r="C3" s="129">
        <v>21419</v>
      </c>
      <c r="D3" s="8">
        <v>36393</v>
      </c>
    </row>
    <row r="4" spans="1:4" x14ac:dyDescent="0.25">
      <c r="A4" s="22" t="s">
        <v>129</v>
      </c>
      <c r="B4" s="130">
        <f>B3</f>
        <v>14974</v>
      </c>
      <c r="C4" s="130">
        <f>C3</f>
        <v>21419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4E08-DF1A-4AE3-8877-6EF8827EE961}">
  <dimension ref="A1:D4"/>
  <sheetViews>
    <sheetView workbookViewId="0">
      <selection activeCell="B4" sqref="B4:C4"/>
    </sheetView>
  </sheetViews>
  <sheetFormatPr defaultColWidth="32" defaultRowHeight="15" x14ac:dyDescent="0.25"/>
  <cols>
    <col min="1" max="1" width="38.5703125" customWidth="1"/>
    <col min="2" max="3" width="19.7109375" customWidth="1"/>
    <col min="4" max="4" width="19.7109375" hidden="1" customWidth="1"/>
  </cols>
  <sheetData>
    <row r="1" spans="1:4" s="15" customFormat="1" ht="24.95" customHeight="1" x14ac:dyDescent="0.25">
      <c r="A1" s="136" t="s">
        <v>409</v>
      </c>
    </row>
    <row r="2" spans="1:4" s="166" customFormat="1" ht="24.95" customHeight="1" x14ac:dyDescent="0.25">
      <c r="A2" s="24" t="s">
        <v>64</v>
      </c>
      <c r="B2" s="60" t="s">
        <v>408</v>
      </c>
      <c r="C2" s="60" t="s">
        <v>407</v>
      </c>
      <c r="D2" s="172" t="s">
        <v>0</v>
      </c>
    </row>
    <row r="3" spans="1:4" x14ac:dyDescent="0.25">
      <c r="A3" s="131" t="s">
        <v>402</v>
      </c>
      <c r="B3" s="129">
        <v>20266</v>
      </c>
      <c r="C3" s="129">
        <v>23784</v>
      </c>
      <c r="D3" s="173">
        <v>44050</v>
      </c>
    </row>
    <row r="4" spans="1:4" x14ac:dyDescent="0.25">
      <c r="A4" s="22" t="s">
        <v>129</v>
      </c>
      <c r="B4" s="130">
        <f>B3</f>
        <v>20266</v>
      </c>
      <c r="C4" s="130">
        <f>C3</f>
        <v>23784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B504-648F-4CBB-88E7-5DC2A549264C}">
  <dimension ref="A1:D4"/>
  <sheetViews>
    <sheetView workbookViewId="0">
      <selection activeCell="C22" sqref="C22"/>
    </sheetView>
  </sheetViews>
  <sheetFormatPr defaultColWidth="32" defaultRowHeight="15" x14ac:dyDescent="0.25"/>
  <cols>
    <col min="1" max="1" width="38.5703125" customWidth="1"/>
    <col min="2" max="3" width="25.7109375" customWidth="1"/>
    <col min="4" max="4" width="22.7109375" hidden="1" customWidth="1"/>
  </cols>
  <sheetData>
    <row r="1" spans="1:4" s="15" customFormat="1" ht="24.95" customHeight="1" x14ac:dyDescent="0.25">
      <c r="A1" s="136" t="s">
        <v>412</v>
      </c>
    </row>
    <row r="2" spans="1:4" s="166" customFormat="1" ht="24.95" customHeight="1" x14ac:dyDescent="0.25">
      <c r="A2" s="175" t="s">
        <v>64</v>
      </c>
      <c r="B2" s="60" t="s">
        <v>411</v>
      </c>
      <c r="C2" s="60" t="s">
        <v>410</v>
      </c>
      <c r="D2" s="60" t="s">
        <v>0</v>
      </c>
    </row>
    <row r="3" spans="1:4" x14ac:dyDescent="0.25">
      <c r="A3" s="131" t="s">
        <v>402</v>
      </c>
      <c r="B3" s="129">
        <v>9007</v>
      </c>
      <c r="C3" s="129">
        <v>6616</v>
      </c>
      <c r="D3" s="173">
        <v>15623</v>
      </c>
    </row>
    <row r="4" spans="1:4" x14ac:dyDescent="0.25">
      <c r="A4" s="22" t="s">
        <v>129</v>
      </c>
      <c r="B4" s="130">
        <f>SUM(B3:B3)</f>
        <v>9007</v>
      </c>
      <c r="C4" s="130">
        <f>C3</f>
        <v>6616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399B-E984-4357-A35F-F0DB32D4010A}">
  <dimension ref="A1:E5"/>
  <sheetViews>
    <sheetView workbookViewId="0">
      <selection sqref="A1:XFD2"/>
    </sheetView>
  </sheetViews>
  <sheetFormatPr defaultRowHeight="15" x14ac:dyDescent="0.25"/>
  <cols>
    <col min="1" max="1" width="37.7109375" customWidth="1"/>
    <col min="2" max="4" width="23.7109375" customWidth="1"/>
    <col min="5" max="5" width="20.28515625" hidden="1" customWidth="1"/>
  </cols>
  <sheetData>
    <row r="1" spans="1:5" ht="24.95" customHeight="1" x14ac:dyDescent="0.25">
      <c r="A1" s="136" t="s">
        <v>440</v>
      </c>
      <c r="B1" s="15"/>
      <c r="C1" s="15"/>
      <c r="D1" s="15"/>
    </row>
    <row r="2" spans="1:5" ht="24.95" customHeight="1" x14ac:dyDescent="0.25">
      <c r="A2" s="24" t="s">
        <v>64</v>
      </c>
      <c r="B2" s="60" t="s">
        <v>441</v>
      </c>
      <c r="C2" s="60" t="s">
        <v>442</v>
      </c>
      <c r="D2" s="60" t="s">
        <v>443</v>
      </c>
      <c r="E2" s="172" t="s">
        <v>0</v>
      </c>
    </row>
    <row r="3" spans="1:5" x14ac:dyDescent="0.25">
      <c r="A3" s="131" t="s">
        <v>402</v>
      </c>
      <c r="B3" s="129">
        <v>751</v>
      </c>
      <c r="C3" s="129">
        <v>5533</v>
      </c>
      <c r="D3" s="129">
        <v>1385</v>
      </c>
      <c r="E3" s="8">
        <v>7669</v>
      </c>
    </row>
    <row r="4" spans="1:5" x14ac:dyDescent="0.25">
      <c r="A4" s="131" t="s">
        <v>414</v>
      </c>
      <c r="B4" s="129">
        <v>1612</v>
      </c>
      <c r="C4" s="129">
        <v>7737</v>
      </c>
      <c r="D4" s="129">
        <v>2630</v>
      </c>
      <c r="E4" s="8">
        <v>11979</v>
      </c>
    </row>
    <row r="5" spans="1:5" x14ac:dyDescent="0.25">
      <c r="A5" s="22" t="s">
        <v>129</v>
      </c>
      <c r="B5" s="130">
        <v>2363</v>
      </c>
      <c r="C5" s="130">
        <v>13270</v>
      </c>
      <c r="D5" s="130">
        <v>4015</v>
      </c>
      <c r="E5" s="176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676E-BD1F-499E-B55C-AA2BF6885355}">
  <dimension ref="A1:D28"/>
  <sheetViews>
    <sheetView workbookViewId="0">
      <selection sqref="A1:XFD2"/>
    </sheetView>
  </sheetViews>
  <sheetFormatPr defaultRowHeight="15" x14ac:dyDescent="0.25"/>
  <cols>
    <col min="1" max="1" width="37.7109375" customWidth="1"/>
    <col min="2" max="4" width="18.7109375" style="169" customWidth="1"/>
  </cols>
  <sheetData>
    <row r="1" spans="1:4" ht="24.95" customHeight="1" x14ac:dyDescent="0.25">
      <c r="A1" s="136" t="s">
        <v>413</v>
      </c>
      <c r="B1" s="167"/>
      <c r="C1" s="167"/>
    </row>
    <row r="2" spans="1:4" ht="24.95" customHeight="1" x14ac:dyDescent="0.25">
      <c r="A2" s="179" t="s">
        <v>154</v>
      </c>
      <c r="B2" s="58" t="s">
        <v>402</v>
      </c>
      <c r="C2" s="58" t="s">
        <v>414</v>
      </c>
      <c r="D2" s="59" t="s">
        <v>65</v>
      </c>
    </row>
    <row r="3" spans="1:4" x14ac:dyDescent="0.25">
      <c r="A3" s="52" t="s">
        <v>415</v>
      </c>
      <c r="B3" s="177">
        <v>187</v>
      </c>
      <c r="C3" s="177">
        <v>344</v>
      </c>
      <c r="D3" s="183">
        <f>SUM(B3:C3)</f>
        <v>531</v>
      </c>
    </row>
    <row r="4" spans="1:4" x14ac:dyDescent="0.25">
      <c r="A4" s="52" t="s">
        <v>416</v>
      </c>
      <c r="B4" s="177">
        <v>1</v>
      </c>
      <c r="C4" s="177">
        <v>0</v>
      </c>
      <c r="D4" s="183">
        <f t="shared" ref="D4:D27" si="0">SUM(B4:C4)</f>
        <v>1</v>
      </c>
    </row>
    <row r="5" spans="1:4" x14ac:dyDescent="0.25">
      <c r="A5" s="52" t="s">
        <v>417</v>
      </c>
      <c r="B5" s="177">
        <v>0</v>
      </c>
      <c r="C5" s="177">
        <v>3</v>
      </c>
      <c r="D5" s="183">
        <f t="shared" si="0"/>
        <v>3</v>
      </c>
    </row>
    <row r="6" spans="1:4" x14ac:dyDescent="0.25">
      <c r="A6" s="52" t="s">
        <v>418</v>
      </c>
      <c r="B6" s="177">
        <v>1</v>
      </c>
      <c r="C6" s="177">
        <v>0</v>
      </c>
      <c r="D6" s="183">
        <f t="shared" si="0"/>
        <v>1</v>
      </c>
    </row>
    <row r="7" spans="1:4" x14ac:dyDescent="0.25">
      <c r="A7" s="52" t="s">
        <v>419</v>
      </c>
      <c r="B7" s="177">
        <v>0</v>
      </c>
      <c r="C7" s="177">
        <v>1</v>
      </c>
      <c r="D7" s="183">
        <f t="shared" si="0"/>
        <v>1</v>
      </c>
    </row>
    <row r="8" spans="1:4" x14ac:dyDescent="0.25">
      <c r="A8" s="52" t="s">
        <v>420</v>
      </c>
      <c r="B8" s="177">
        <v>0</v>
      </c>
      <c r="C8" s="177">
        <v>4</v>
      </c>
      <c r="D8" s="183">
        <f t="shared" si="0"/>
        <v>4</v>
      </c>
    </row>
    <row r="9" spans="1:4" x14ac:dyDescent="0.25">
      <c r="A9" s="52" t="s">
        <v>421</v>
      </c>
      <c r="B9" s="177">
        <v>0</v>
      </c>
      <c r="C9" s="177">
        <v>4</v>
      </c>
      <c r="D9" s="183">
        <f t="shared" si="0"/>
        <v>4</v>
      </c>
    </row>
    <row r="10" spans="1:4" x14ac:dyDescent="0.25">
      <c r="A10" s="52" t="s">
        <v>422</v>
      </c>
      <c r="B10" s="177">
        <v>0</v>
      </c>
      <c r="C10" s="177">
        <v>1</v>
      </c>
      <c r="D10" s="183">
        <f t="shared" si="0"/>
        <v>1</v>
      </c>
    </row>
    <row r="11" spans="1:4" x14ac:dyDescent="0.25">
      <c r="A11" s="52" t="s">
        <v>423</v>
      </c>
      <c r="B11" s="177">
        <v>0</v>
      </c>
      <c r="C11" s="177">
        <v>1</v>
      </c>
      <c r="D11" s="183">
        <f t="shared" si="0"/>
        <v>1</v>
      </c>
    </row>
    <row r="12" spans="1:4" x14ac:dyDescent="0.25">
      <c r="A12" s="52" t="s">
        <v>424</v>
      </c>
      <c r="B12" s="177">
        <v>1</v>
      </c>
      <c r="C12" s="177">
        <v>0</v>
      </c>
      <c r="D12" s="183">
        <f t="shared" si="0"/>
        <v>1</v>
      </c>
    </row>
    <row r="13" spans="1:4" x14ac:dyDescent="0.25">
      <c r="A13" s="52" t="s">
        <v>425</v>
      </c>
      <c r="B13" s="177">
        <v>1</v>
      </c>
      <c r="C13" s="177">
        <v>0</v>
      </c>
      <c r="D13" s="183">
        <f t="shared" si="0"/>
        <v>1</v>
      </c>
    </row>
    <row r="14" spans="1:4" x14ac:dyDescent="0.25">
      <c r="A14" s="52" t="s">
        <v>426</v>
      </c>
      <c r="B14" s="177">
        <v>0</v>
      </c>
      <c r="C14" s="177">
        <v>1</v>
      </c>
      <c r="D14" s="183">
        <f t="shared" si="0"/>
        <v>1</v>
      </c>
    </row>
    <row r="15" spans="1:4" x14ac:dyDescent="0.25">
      <c r="A15" s="52" t="s">
        <v>427</v>
      </c>
      <c r="B15" s="177">
        <v>3</v>
      </c>
      <c r="C15" s="177">
        <v>2</v>
      </c>
      <c r="D15" s="183">
        <f t="shared" si="0"/>
        <v>5</v>
      </c>
    </row>
    <row r="16" spans="1:4" x14ac:dyDescent="0.25">
      <c r="A16" s="52" t="s">
        <v>428</v>
      </c>
      <c r="B16" s="177">
        <v>1</v>
      </c>
      <c r="C16" s="177">
        <v>0</v>
      </c>
      <c r="D16" s="183">
        <f t="shared" si="0"/>
        <v>1</v>
      </c>
    </row>
    <row r="17" spans="1:4" x14ac:dyDescent="0.25">
      <c r="A17" s="52" t="s">
        <v>429</v>
      </c>
      <c r="B17" s="177">
        <v>2</v>
      </c>
      <c r="C17" s="177">
        <v>0</v>
      </c>
      <c r="D17" s="183">
        <f t="shared" si="0"/>
        <v>2</v>
      </c>
    </row>
    <row r="18" spans="1:4" x14ac:dyDescent="0.25">
      <c r="A18" s="52" t="s">
        <v>430</v>
      </c>
      <c r="B18" s="177">
        <v>1</v>
      </c>
      <c r="C18" s="177">
        <v>0</v>
      </c>
      <c r="D18" s="183">
        <f t="shared" si="0"/>
        <v>1</v>
      </c>
    </row>
    <row r="19" spans="1:4" x14ac:dyDescent="0.25">
      <c r="A19" s="52" t="s">
        <v>431</v>
      </c>
      <c r="B19" s="177">
        <v>0</v>
      </c>
      <c r="C19" s="177">
        <v>2</v>
      </c>
      <c r="D19" s="183">
        <f t="shared" si="0"/>
        <v>2</v>
      </c>
    </row>
    <row r="20" spans="1:4" x14ac:dyDescent="0.25">
      <c r="A20" s="52" t="s">
        <v>432</v>
      </c>
      <c r="B20" s="177">
        <v>2</v>
      </c>
      <c r="C20" s="177">
        <v>0</v>
      </c>
      <c r="D20" s="183">
        <f t="shared" si="0"/>
        <v>2</v>
      </c>
    </row>
    <row r="21" spans="1:4" x14ac:dyDescent="0.25">
      <c r="A21" s="52" t="s">
        <v>433</v>
      </c>
      <c r="B21" s="177">
        <v>0</v>
      </c>
      <c r="C21" s="177">
        <v>1</v>
      </c>
      <c r="D21" s="183">
        <f t="shared" si="0"/>
        <v>1</v>
      </c>
    </row>
    <row r="22" spans="1:4" x14ac:dyDescent="0.25">
      <c r="A22" s="52" t="s">
        <v>434</v>
      </c>
      <c r="B22" s="177">
        <v>1</v>
      </c>
      <c r="C22" s="177">
        <v>0</v>
      </c>
      <c r="D22" s="183">
        <f t="shared" si="0"/>
        <v>1</v>
      </c>
    </row>
    <row r="23" spans="1:4" x14ac:dyDescent="0.25">
      <c r="A23" s="52" t="s">
        <v>435</v>
      </c>
      <c r="B23" s="177">
        <v>0</v>
      </c>
      <c r="C23" s="177">
        <v>1</v>
      </c>
      <c r="D23" s="183">
        <f t="shared" si="0"/>
        <v>1</v>
      </c>
    </row>
    <row r="24" spans="1:4" x14ac:dyDescent="0.25">
      <c r="A24" s="52" t="s">
        <v>436</v>
      </c>
      <c r="B24" s="177">
        <v>1</v>
      </c>
      <c r="C24" s="177">
        <v>0</v>
      </c>
      <c r="D24" s="183">
        <f t="shared" si="0"/>
        <v>1</v>
      </c>
    </row>
    <row r="25" spans="1:4" x14ac:dyDescent="0.25">
      <c r="A25" s="52" t="s">
        <v>437</v>
      </c>
      <c r="B25" s="177">
        <v>5</v>
      </c>
      <c r="C25" s="177">
        <v>7</v>
      </c>
      <c r="D25" s="183">
        <f t="shared" si="0"/>
        <v>12</v>
      </c>
    </row>
    <row r="26" spans="1:4" x14ac:dyDescent="0.25">
      <c r="A26" s="52" t="s">
        <v>438</v>
      </c>
      <c r="B26" s="177">
        <v>0</v>
      </c>
      <c r="C26" s="177">
        <v>1</v>
      </c>
      <c r="D26" s="183">
        <f t="shared" si="0"/>
        <v>1</v>
      </c>
    </row>
    <row r="27" spans="1:4" x14ac:dyDescent="0.25">
      <c r="A27" s="52" t="s">
        <v>439</v>
      </c>
      <c r="B27" s="177">
        <v>1</v>
      </c>
      <c r="C27" s="177">
        <v>0</v>
      </c>
      <c r="D27" s="183">
        <f t="shared" si="0"/>
        <v>1</v>
      </c>
    </row>
    <row r="28" spans="1:4" hidden="1" x14ac:dyDescent="0.25">
      <c r="A28" s="22" t="s">
        <v>0</v>
      </c>
      <c r="B28" s="178">
        <f>SUM(B3:B27)</f>
        <v>208</v>
      </c>
      <c r="C28" s="178">
        <f>SUM(C3:C27)</f>
        <v>373</v>
      </c>
      <c r="D28" s="168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2DA5-840E-4496-95B3-F85DD95E94B6}">
  <dimension ref="A1:D40"/>
  <sheetViews>
    <sheetView workbookViewId="0">
      <selection activeCell="A2" sqref="A2:D2"/>
    </sheetView>
  </sheetViews>
  <sheetFormatPr defaultColWidth="32" defaultRowHeight="15" x14ac:dyDescent="0.25"/>
  <cols>
    <col min="1" max="1" width="38.5703125" customWidth="1"/>
    <col min="2" max="3" width="18.7109375" style="180" customWidth="1"/>
    <col min="4" max="4" width="18.7109375" customWidth="1"/>
  </cols>
  <sheetData>
    <row r="1" spans="1:4" s="15" customFormat="1" ht="24.95" customHeight="1" x14ac:dyDescent="0.25">
      <c r="A1" s="136" t="s">
        <v>480</v>
      </c>
    </row>
    <row r="2" spans="1:4" s="166" customFormat="1" ht="24.95" customHeight="1" x14ac:dyDescent="0.25">
      <c r="A2" s="179" t="s">
        <v>154</v>
      </c>
      <c r="B2" s="58" t="s">
        <v>402</v>
      </c>
      <c r="C2" s="58" t="s">
        <v>479</v>
      </c>
      <c r="D2" s="59" t="s">
        <v>129</v>
      </c>
    </row>
    <row r="3" spans="1:4" x14ac:dyDescent="0.25">
      <c r="A3" s="52" t="s">
        <v>478</v>
      </c>
      <c r="B3" s="129">
        <v>90</v>
      </c>
      <c r="C3" s="129">
        <v>245</v>
      </c>
      <c r="D3" s="56">
        <f>SUM(SD26ReformPrimary[[#This Row],[Part of Kings County Vote Results]:[Part of New York County Vote Results]])</f>
        <v>335</v>
      </c>
    </row>
    <row r="4" spans="1:4" x14ac:dyDescent="0.25">
      <c r="A4" s="52" t="s">
        <v>477</v>
      </c>
      <c r="B4" s="129">
        <v>0</v>
      </c>
      <c r="C4" s="129">
        <v>1</v>
      </c>
      <c r="D4" s="56">
        <f>SUM(SD26ReformPrimary[[#This Row],[Part of Kings County Vote Results]:[Part of New York County Vote Results]])</f>
        <v>1</v>
      </c>
    </row>
    <row r="5" spans="1:4" x14ac:dyDescent="0.25">
      <c r="A5" s="52" t="s">
        <v>476</v>
      </c>
      <c r="B5" s="129">
        <v>1</v>
      </c>
      <c r="C5" s="129">
        <v>2</v>
      </c>
      <c r="D5" s="56">
        <f>SUM(SD26ReformPrimary[[#This Row],[Part of Kings County Vote Results]:[Part of New York County Vote Results]])</f>
        <v>3</v>
      </c>
    </row>
    <row r="6" spans="1:4" x14ac:dyDescent="0.25">
      <c r="A6" s="52" t="s">
        <v>475</v>
      </c>
      <c r="B6" s="129">
        <v>1</v>
      </c>
      <c r="C6" s="129">
        <v>0</v>
      </c>
      <c r="D6" s="56">
        <f>SUM(SD26ReformPrimary[[#This Row],[Part of Kings County Vote Results]:[Part of New York County Vote Results]])</f>
        <v>1</v>
      </c>
    </row>
    <row r="7" spans="1:4" x14ac:dyDescent="0.25">
      <c r="A7" s="52" t="s">
        <v>474</v>
      </c>
      <c r="B7" s="129">
        <v>0</v>
      </c>
      <c r="C7" s="129">
        <v>1</v>
      </c>
      <c r="D7" s="56">
        <f>SUM(SD26ReformPrimary[[#This Row],[Part of Kings County Vote Results]:[Part of New York County Vote Results]])</f>
        <v>1</v>
      </c>
    </row>
    <row r="8" spans="1:4" x14ac:dyDescent="0.25">
      <c r="A8" s="52" t="s">
        <v>473</v>
      </c>
      <c r="B8" s="129">
        <v>1</v>
      </c>
      <c r="C8" s="129">
        <v>0</v>
      </c>
      <c r="D8" s="56">
        <f>SUM(SD26ReformPrimary[[#This Row],[Part of Kings County Vote Results]:[Part of New York County Vote Results]])</f>
        <v>1</v>
      </c>
    </row>
    <row r="9" spans="1:4" x14ac:dyDescent="0.25">
      <c r="A9" s="52" t="s">
        <v>472</v>
      </c>
      <c r="B9" s="129">
        <v>0</v>
      </c>
      <c r="C9" s="129">
        <v>1</v>
      </c>
      <c r="D9" s="56">
        <f>SUM(SD26ReformPrimary[[#This Row],[Part of Kings County Vote Results]:[Part of New York County Vote Results]])</f>
        <v>1</v>
      </c>
    </row>
    <row r="10" spans="1:4" x14ac:dyDescent="0.25">
      <c r="A10" s="52" t="s">
        <v>471</v>
      </c>
      <c r="B10" s="129">
        <v>3</v>
      </c>
      <c r="C10" s="129">
        <v>2</v>
      </c>
      <c r="D10" s="56">
        <f>SUM(SD26ReformPrimary[[#This Row],[Part of Kings County Vote Results]:[Part of New York County Vote Results]])</f>
        <v>5</v>
      </c>
    </row>
    <row r="11" spans="1:4" x14ac:dyDescent="0.25">
      <c r="A11" s="52" t="s">
        <v>470</v>
      </c>
      <c r="B11" s="129">
        <v>0</v>
      </c>
      <c r="C11" s="129">
        <v>1</v>
      </c>
      <c r="D11" s="56">
        <f>SUM(SD26ReformPrimary[[#This Row],[Part of Kings County Vote Results]:[Part of New York County Vote Results]])</f>
        <v>1</v>
      </c>
    </row>
    <row r="12" spans="1:4" x14ac:dyDescent="0.25">
      <c r="A12" s="52" t="s">
        <v>469</v>
      </c>
      <c r="B12" s="129">
        <v>0</v>
      </c>
      <c r="C12" s="129">
        <v>1</v>
      </c>
      <c r="D12" s="56">
        <f>SUM(SD26ReformPrimary[[#This Row],[Part of Kings County Vote Results]:[Part of New York County Vote Results]])</f>
        <v>1</v>
      </c>
    </row>
    <row r="13" spans="1:4" x14ac:dyDescent="0.25">
      <c r="A13" s="52" t="s">
        <v>173</v>
      </c>
      <c r="B13" s="129">
        <v>3</v>
      </c>
      <c r="C13" s="129">
        <v>7</v>
      </c>
      <c r="D13" s="56">
        <f>SUM(SD26ReformPrimary[[#This Row],[Part of Kings County Vote Results]:[Part of New York County Vote Results]])</f>
        <v>10</v>
      </c>
    </row>
    <row r="14" spans="1:4" x14ac:dyDescent="0.25">
      <c r="A14" s="52" t="s">
        <v>468</v>
      </c>
      <c r="B14" s="129">
        <v>0</v>
      </c>
      <c r="C14" s="129">
        <v>1</v>
      </c>
      <c r="D14" s="56">
        <f>SUM(SD26ReformPrimary[[#This Row],[Part of Kings County Vote Results]:[Part of New York County Vote Results]])</f>
        <v>1</v>
      </c>
    </row>
    <row r="15" spans="1:4" x14ac:dyDescent="0.25">
      <c r="A15" s="52" t="s">
        <v>467</v>
      </c>
      <c r="B15" s="129">
        <v>0</v>
      </c>
      <c r="C15" s="129">
        <v>1</v>
      </c>
      <c r="D15" s="56">
        <f>SUM(SD26ReformPrimary[[#This Row],[Part of Kings County Vote Results]:[Part of New York County Vote Results]])</f>
        <v>1</v>
      </c>
    </row>
    <row r="16" spans="1:4" x14ac:dyDescent="0.25">
      <c r="A16" s="52" t="s">
        <v>466</v>
      </c>
      <c r="B16" s="129">
        <v>1</v>
      </c>
      <c r="C16" s="129">
        <v>0</v>
      </c>
      <c r="D16" s="56">
        <f>SUM(SD26ReformPrimary[[#This Row],[Part of Kings County Vote Results]:[Part of New York County Vote Results]])</f>
        <v>1</v>
      </c>
    </row>
    <row r="17" spans="1:4" x14ac:dyDescent="0.25">
      <c r="A17" s="52" t="s">
        <v>465</v>
      </c>
      <c r="B17" s="129">
        <v>5</v>
      </c>
      <c r="C17" s="129">
        <v>1</v>
      </c>
      <c r="D17" s="56">
        <f>SUM(SD26ReformPrimary[[#This Row],[Part of Kings County Vote Results]:[Part of New York County Vote Results]])</f>
        <v>6</v>
      </c>
    </row>
    <row r="18" spans="1:4" x14ac:dyDescent="0.25">
      <c r="A18" s="52" t="s">
        <v>464</v>
      </c>
      <c r="B18" s="129">
        <v>1</v>
      </c>
      <c r="C18" s="129">
        <v>0</v>
      </c>
      <c r="D18" s="56">
        <f>SUM(SD26ReformPrimary[[#This Row],[Part of Kings County Vote Results]:[Part of New York County Vote Results]])</f>
        <v>1</v>
      </c>
    </row>
    <row r="19" spans="1:4" x14ac:dyDescent="0.25">
      <c r="A19" s="52" t="s">
        <v>195</v>
      </c>
      <c r="B19" s="129">
        <v>0</v>
      </c>
      <c r="C19" s="129">
        <v>3</v>
      </c>
      <c r="D19" s="56">
        <f>SUM(SD26ReformPrimary[[#This Row],[Part of Kings County Vote Results]:[Part of New York County Vote Results]])</f>
        <v>3</v>
      </c>
    </row>
    <row r="20" spans="1:4" x14ac:dyDescent="0.25">
      <c r="A20" s="52" t="s">
        <v>463</v>
      </c>
      <c r="B20" s="129">
        <v>0</v>
      </c>
      <c r="C20" s="129">
        <v>1</v>
      </c>
      <c r="D20" s="56">
        <f>SUM(SD26ReformPrimary[[#This Row],[Part of Kings County Vote Results]:[Part of New York County Vote Results]])</f>
        <v>1</v>
      </c>
    </row>
    <row r="21" spans="1:4" x14ac:dyDescent="0.25">
      <c r="A21" s="52" t="s">
        <v>462</v>
      </c>
      <c r="B21" s="129">
        <v>0</v>
      </c>
      <c r="C21" s="129">
        <v>1</v>
      </c>
      <c r="D21" s="56">
        <f>SUM(SD26ReformPrimary[[#This Row],[Part of Kings County Vote Results]:[Part of New York County Vote Results]])</f>
        <v>1</v>
      </c>
    </row>
    <row r="22" spans="1:4" x14ac:dyDescent="0.25">
      <c r="A22" s="52" t="s">
        <v>461</v>
      </c>
      <c r="B22" s="129">
        <v>1</v>
      </c>
      <c r="C22" s="129">
        <v>0</v>
      </c>
      <c r="D22" s="56">
        <f>SUM(SD26ReformPrimary[[#This Row],[Part of Kings County Vote Results]:[Part of New York County Vote Results]])</f>
        <v>1</v>
      </c>
    </row>
    <row r="23" spans="1:4" x14ac:dyDescent="0.25">
      <c r="A23" s="52" t="s">
        <v>460</v>
      </c>
      <c r="B23" s="129">
        <v>2</v>
      </c>
      <c r="C23" s="129">
        <v>0</v>
      </c>
      <c r="D23" s="56">
        <f>SUM(SD26ReformPrimary[[#This Row],[Part of Kings County Vote Results]:[Part of New York County Vote Results]])</f>
        <v>2</v>
      </c>
    </row>
    <row r="24" spans="1:4" x14ac:dyDescent="0.25">
      <c r="A24" s="52" t="s">
        <v>459</v>
      </c>
      <c r="B24" s="129">
        <v>1</v>
      </c>
      <c r="C24" s="129">
        <v>0</v>
      </c>
      <c r="D24" s="56">
        <f>SUM(SD26ReformPrimary[[#This Row],[Part of Kings County Vote Results]:[Part of New York County Vote Results]])</f>
        <v>1</v>
      </c>
    </row>
    <row r="25" spans="1:4" x14ac:dyDescent="0.25">
      <c r="A25" s="52" t="s">
        <v>458</v>
      </c>
      <c r="B25" s="129">
        <v>0</v>
      </c>
      <c r="C25" s="129">
        <v>1</v>
      </c>
      <c r="D25" s="56">
        <f>SUM(SD26ReformPrimary[[#This Row],[Part of Kings County Vote Results]:[Part of New York County Vote Results]])</f>
        <v>1</v>
      </c>
    </row>
    <row r="26" spans="1:4" x14ac:dyDescent="0.25">
      <c r="A26" s="52" t="s">
        <v>457</v>
      </c>
      <c r="B26" s="129">
        <v>4</v>
      </c>
      <c r="C26" s="129">
        <v>0</v>
      </c>
      <c r="D26" s="56">
        <f>SUM(SD26ReformPrimary[[#This Row],[Part of Kings County Vote Results]:[Part of New York County Vote Results]])</f>
        <v>4</v>
      </c>
    </row>
    <row r="27" spans="1:4" x14ac:dyDescent="0.25">
      <c r="A27" s="52" t="s">
        <v>456</v>
      </c>
      <c r="B27" s="129">
        <v>0</v>
      </c>
      <c r="C27" s="129">
        <v>1</v>
      </c>
      <c r="D27" s="56">
        <f>SUM(SD26ReformPrimary[[#This Row],[Part of Kings County Vote Results]:[Part of New York County Vote Results]])</f>
        <v>1</v>
      </c>
    </row>
    <row r="28" spans="1:4" x14ac:dyDescent="0.25">
      <c r="A28" s="52" t="s">
        <v>455</v>
      </c>
      <c r="B28" s="129">
        <v>0</v>
      </c>
      <c r="C28" s="129">
        <v>1</v>
      </c>
      <c r="D28" s="56">
        <f>SUM(SD26ReformPrimary[[#This Row],[Part of Kings County Vote Results]:[Part of New York County Vote Results]])</f>
        <v>1</v>
      </c>
    </row>
    <row r="29" spans="1:4" x14ac:dyDescent="0.25">
      <c r="A29" s="52" t="s">
        <v>454</v>
      </c>
      <c r="B29" s="129">
        <v>1</v>
      </c>
      <c r="C29" s="129">
        <v>0</v>
      </c>
      <c r="D29" s="56">
        <f>SUM(SD26ReformPrimary[[#This Row],[Part of Kings County Vote Results]:[Part of New York County Vote Results]])</f>
        <v>1</v>
      </c>
    </row>
    <row r="30" spans="1:4" x14ac:dyDescent="0.25">
      <c r="A30" s="52" t="s">
        <v>453</v>
      </c>
      <c r="B30" s="129">
        <v>1</v>
      </c>
      <c r="C30" s="129">
        <v>0</v>
      </c>
      <c r="D30" s="56">
        <f>SUM(SD26ReformPrimary[[#This Row],[Part of Kings County Vote Results]:[Part of New York County Vote Results]])</f>
        <v>1</v>
      </c>
    </row>
    <row r="31" spans="1:4" x14ac:dyDescent="0.25">
      <c r="A31" s="52" t="s">
        <v>452</v>
      </c>
      <c r="B31" s="129">
        <v>1</v>
      </c>
      <c r="C31" s="129">
        <v>0</v>
      </c>
      <c r="D31" s="56">
        <f>SUM(SD26ReformPrimary[[#This Row],[Part of Kings County Vote Results]:[Part of New York County Vote Results]])</f>
        <v>1</v>
      </c>
    </row>
    <row r="32" spans="1:4" x14ac:dyDescent="0.25">
      <c r="A32" s="52" t="s">
        <v>451</v>
      </c>
      <c r="B32" s="129">
        <v>0</v>
      </c>
      <c r="C32" s="129">
        <v>1</v>
      </c>
      <c r="D32" s="56">
        <f>SUM(SD26ReformPrimary[[#This Row],[Part of Kings County Vote Results]:[Part of New York County Vote Results]])</f>
        <v>1</v>
      </c>
    </row>
    <row r="33" spans="1:4" x14ac:dyDescent="0.25">
      <c r="A33" s="52" t="s">
        <v>450</v>
      </c>
      <c r="B33" s="129">
        <v>0</v>
      </c>
      <c r="C33" s="129">
        <v>1</v>
      </c>
      <c r="D33" s="56">
        <f>SUM(SD26ReformPrimary[[#This Row],[Part of Kings County Vote Results]:[Part of New York County Vote Results]])</f>
        <v>1</v>
      </c>
    </row>
    <row r="34" spans="1:4" x14ac:dyDescent="0.25">
      <c r="A34" s="52" t="s">
        <v>449</v>
      </c>
      <c r="B34" s="129">
        <v>1</v>
      </c>
      <c r="C34" s="129">
        <v>0</v>
      </c>
      <c r="D34" s="56">
        <f>SUM(SD26ReformPrimary[[#This Row],[Part of Kings County Vote Results]:[Part of New York County Vote Results]])</f>
        <v>1</v>
      </c>
    </row>
    <row r="35" spans="1:4" x14ac:dyDescent="0.25">
      <c r="A35" s="52" t="s">
        <v>448</v>
      </c>
      <c r="B35" s="129">
        <v>1</v>
      </c>
      <c r="C35" s="129">
        <v>0</v>
      </c>
      <c r="D35" s="56">
        <f>SUM(SD26ReformPrimary[[#This Row],[Part of Kings County Vote Results]:[Part of New York County Vote Results]])</f>
        <v>1</v>
      </c>
    </row>
    <row r="36" spans="1:4" x14ac:dyDescent="0.25">
      <c r="A36" s="52" t="s">
        <v>447</v>
      </c>
      <c r="B36" s="129">
        <v>0</v>
      </c>
      <c r="C36" s="129">
        <v>1</v>
      </c>
      <c r="D36" s="56">
        <f>SUM(SD26ReformPrimary[[#This Row],[Part of Kings County Vote Results]:[Part of New York County Vote Results]])</f>
        <v>1</v>
      </c>
    </row>
    <row r="37" spans="1:4" x14ac:dyDescent="0.25">
      <c r="A37" s="52" t="s">
        <v>446</v>
      </c>
      <c r="B37" s="129">
        <v>0</v>
      </c>
      <c r="C37" s="129">
        <v>1</v>
      </c>
      <c r="D37" s="56">
        <f>SUM(SD26ReformPrimary[[#This Row],[Part of Kings County Vote Results]:[Part of New York County Vote Results]])</f>
        <v>1</v>
      </c>
    </row>
    <row r="38" spans="1:4" x14ac:dyDescent="0.25">
      <c r="A38" s="52" t="s">
        <v>445</v>
      </c>
      <c r="B38" s="129">
        <v>1</v>
      </c>
      <c r="C38" s="129">
        <v>0</v>
      </c>
      <c r="D38" s="56">
        <f>SUM(SD26ReformPrimary[[#This Row],[Part of Kings County Vote Results]:[Part of New York County Vote Results]])</f>
        <v>1</v>
      </c>
    </row>
    <row r="39" spans="1:4" x14ac:dyDescent="0.25">
      <c r="A39" s="52" t="s">
        <v>444</v>
      </c>
      <c r="B39" s="129">
        <v>0</v>
      </c>
      <c r="C39" s="129">
        <v>1</v>
      </c>
      <c r="D39" s="56">
        <f>SUM(SD26ReformPrimary[[#This Row],[Part of Kings County Vote Results]:[Part of New York County Vote Results]])</f>
        <v>1</v>
      </c>
    </row>
    <row r="40" spans="1:4" hidden="1" x14ac:dyDescent="0.25">
      <c r="A40" s="46" t="s">
        <v>0</v>
      </c>
      <c r="B40" s="148">
        <f>SUM(B3:B39)</f>
        <v>120</v>
      </c>
      <c r="C40" s="148">
        <f>SUM(C3:C39)</f>
        <v>277</v>
      </c>
      <c r="D40" s="42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3DAD-9E27-4838-B26C-2B90FB0183DB}">
  <dimension ref="A1:C42"/>
  <sheetViews>
    <sheetView workbookViewId="0">
      <selection activeCell="D13" sqref="D13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520</v>
      </c>
    </row>
    <row r="2" spans="1:3" s="166" customFormat="1" ht="24.95" customHeight="1" x14ac:dyDescent="0.25">
      <c r="A2" s="184" t="s">
        <v>154</v>
      </c>
      <c r="B2" s="97" t="s">
        <v>479</v>
      </c>
      <c r="C2" s="98" t="s">
        <v>129</v>
      </c>
    </row>
    <row r="3" spans="1:3" x14ac:dyDescent="0.25">
      <c r="A3" s="52" t="s">
        <v>519</v>
      </c>
      <c r="B3" s="129">
        <v>1</v>
      </c>
      <c r="C3" s="185">
        <f>SD28IndependencePrimary[[#This Row],[Part of New York County Vote Results]]</f>
        <v>1</v>
      </c>
    </row>
    <row r="4" spans="1:3" x14ac:dyDescent="0.25">
      <c r="A4" s="52" t="s">
        <v>518</v>
      </c>
      <c r="B4" s="129">
        <v>9</v>
      </c>
      <c r="C4" s="185">
        <f>SD28IndependencePrimary[[#This Row],[Part of New York County Vote Results]]</f>
        <v>9</v>
      </c>
    </row>
    <row r="5" spans="1:3" x14ac:dyDescent="0.25">
      <c r="A5" s="52" t="s">
        <v>517</v>
      </c>
      <c r="B5" s="129">
        <v>1</v>
      </c>
      <c r="C5" s="185">
        <f>SD28IndependencePrimary[[#This Row],[Part of New York County Vote Results]]</f>
        <v>1</v>
      </c>
    </row>
    <row r="6" spans="1:3" x14ac:dyDescent="0.25">
      <c r="A6" s="52" t="s">
        <v>516</v>
      </c>
      <c r="B6" s="129">
        <v>1</v>
      </c>
      <c r="C6" s="185">
        <f>SD28IndependencePrimary[[#This Row],[Part of New York County Vote Results]]</f>
        <v>1</v>
      </c>
    </row>
    <row r="7" spans="1:3" x14ac:dyDescent="0.25">
      <c r="A7" s="52" t="s">
        <v>515</v>
      </c>
      <c r="B7" s="129">
        <v>1</v>
      </c>
      <c r="C7" s="185">
        <f>SD28IndependencePrimary[[#This Row],[Part of New York County Vote Results]]</f>
        <v>1</v>
      </c>
    </row>
    <row r="8" spans="1:3" x14ac:dyDescent="0.25">
      <c r="A8" s="52" t="s">
        <v>514</v>
      </c>
      <c r="B8" s="129">
        <v>1</v>
      </c>
      <c r="C8" s="185">
        <f>SD28IndependencePrimary[[#This Row],[Part of New York County Vote Results]]</f>
        <v>1</v>
      </c>
    </row>
    <row r="9" spans="1:3" x14ac:dyDescent="0.25">
      <c r="A9" s="52" t="s">
        <v>513</v>
      </c>
      <c r="B9" s="129">
        <v>1</v>
      </c>
      <c r="C9" s="185">
        <f>SD28IndependencePrimary[[#This Row],[Part of New York County Vote Results]]</f>
        <v>1</v>
      </c>
    </row>
    <row r="10" spans="1:3" x14ac:dyDescent="0.25">
      <c r="A10" s="52" t="s">
        <v>512</v>
      </c>
      <c r="B10" s="129">
        <v>1</v>
      </c>
      <c r="C10" s="185">
        <f>SD28IndependencePrimary[[#This Row],[Part of New York County Vote Results]]</f>
        <v>1</v>
      </c>
    </row>
    <row r="11" spans="1:3" x14ac:dyDescent="0.25">
      <c r="A11" s="52" t="s">
        <v>511</v>
      </c>
      <c r="B11" s="129">
        <v>6</v>
      </c>
      <c r="C11" s="185">
        <f>SD28IndependencePrimary[[#This Row],[Part of New York County Vote Results]]</f>
        <v>6</v>
      </c>
    </row>
    <row r="12" spans="1:3" x14ac:dyDescent="0.25">
      <c r="A12" s="52" t="s">
        <v>510</v>
      </c>
      <c r="B12" s="129">
        <v>5</v>
      </c>
      <c r="C12" s="185">
        <f>SD28IndependencePrimary[[#This Row],[Part of New York County Vote Results]]</f>
        <v>5</v>
      </c>
    </row>
    <row r="13" spans="1:3" x14ac:dyDescent="0.25">
      <c r="A13" s="52" t="s">
        <v>509</v>
      </c>
      <c r="B13" s="129">
        <v>1</v>
      </c>
      <c r="C13" s="185">
        <f>SD28IndependencePrimary[[#This Row],[Part of New York County Vote Results]]</f>
        <v>1</v>
      </c>
    </row>
    <row r="14" spans="1:3" x14ac:dyDescent="0.25">
      <c r="A14" s="52" t="s">
        <v>508</v>
      </c>
      <c r="B14" s="129">
        <v>1</v>
      </c>
      <c r="C14" s="185">
        <f>SD28IndependencePrimary[[#This Row],[Part of New York County Vote Results]]</f>
        <v>1</v>
      </c>
    </row>
    <row r="15" spans="1:3" x14ac:dyDescent="0.25">
      <c r="A15" s="52" t="s">
        <v>507</v>
      </c>
      <c r="B15" s="129">
        <v>1</v>
      </c>
      <c r="C15" s="185">
        <f>SD28IndependencePrimary[[#This Row],[Part of New York County Vote Results]]</f>
        <v>1</v>
      </c>
    </row>
    <row r="16" spans="1:3" x14ac:dyDescent="0.25">
      <c r="A16" s="52" t="s">
        <v>506</v>
      </c>
      <c r="B16" s="129">
        <v>1</v>
      </c>
      <c r="C16" s="185">
        <f>SD28IndependencePrimary[[#This Row],[Part of New York County Vote Results]]</f>
        <v>1</v>
      </c>
    </row>
    <row r="17" spans="1:3" x14ac:dyDescent="0.25">
      <c r="A17" s="52" t="s">
        <v>505</v>
      </c>
      <c r="B17" s="129">
        <v>1</v>
      </c>
      <c r="C17" s="185">
        <f>SD28IndependencePrimary[[#This Row],[Part of New York County Vote Results]]</f>
        <v>1</v>
      </c>
    </row>
    <row r="18" spans="1:3" x14ac:dyDescent="0.25">
      <c r="A18" s="52" t="s">
        <v>504</v>
      </c>
      <c r="B18" s="129">
        <v>1</v>
      </c>
      <c r="C18" s="185">
        <f>SD28IndependencePrimary[[#This Row],[Part of New York County Vote Results]]</f>
        <v>1</v>
      </c>
    </row>
    <row r="19" spans="1:3" x14ac:dyDescent="0.25">
      <c r="A19" s="52" t="s">
        <v>503</v>
      </c>
      <c r="B19" s="129">
        <v>1</v>
      </c>
      <c r="C19" s="185">
        <f>SD28IndependencePrimary[[#This Row],[Part of New York County Vote Results]]</f>
        <v>1</v>
      </c>
    </row>
    <row r="20" spans="1:3" x14ac:dyDescent="0.25">
      <c r="A20" s="52" t="s">
        <v>502</v>
      </c>
      <c r="B20" s="129">
        <v>1</v>
      </c>
      <c r="C20" s="185">
        <f>SD28IndependencePrimary[[#This Row],[Part of New York County Vote Results]]</f>
        <v>1</v>
      </c>
    </row>
    <row r="21" spans="1:3" x14ac:dyDescent="0.25">
      <c r="A21" s="52" t="s">
        <v>501</v>
      </c>
      <c r="B21" s="129">
        <v>1</v>
      </c>
      <c r="C21" s="185">
        <f>SD28IndependencePrimary[[#This Row],[Part of New York County Vote Results]]</f>
        <v>1</v>
      </c>
    </row>
    <row r="22" spans="1:3" x14ac:dyDescent="0.25">
      <c r="A22" s="52" t="s">
        <v>500</v>
      </c>
      <c r="B22" s="129">
        <v>1</v>
      </c>
      <c r="C22" s="185">
        <f>SD28IndependencePrimary[[#This Row],[Part of New York County Vote Results]]</f>
        <v>1</v>
      </c>
    </row>
    <row r="23" spans="1:3" x14ac:dyDescent="0.25">
      <c r="A23" s="52" t="s">
        <v>499</v>
      </c>
      <c r="B23" s="129">
        <v>1</v>
      </c>
      <c r="C23" s="185">
        <f>SD28IndependencePrimary[[#This Row],[Part of New York County Vote Results]]</f>
        <v>1</v>
      </c>
    </row>
    <row r="24" spans="1:3" x14ac:dyDescent="0.25">
      <c r="A24" s="52" t="s">
        <v>498</v>
      </c>
      <c r="B24" s="129">
        <v>1</v>
      </c>
      <c r="C24" s="185">
        <f>SD28IndependencePrimary[[#This Row],[Part of New York County Vote Results]]</f>
        <v>1</v>
      </c>
    </row>
    <row r="25" spans="1:3" x14ac:dyDescent="0.25">
      <c r="A25" s="52" t="s">
        <v>497</v>
      </c>
      <c r="B25" s="129">
        <v>1</v>
      </c>
      <c r="C25" s="185">
        <f>SD28IndependencePrimary[[#This Row],[Part of New York County Vote Results]]</f>
        <v>1</v>
      </c>
    </row>
    <row r="26" spans="1:3" x14ac:dyDescent="0.25">
      <c r="A26" s="52" t="s">
        <v>496</v>
      </c>
      <c r="B26" s="129">
        <v>2</v>
      </c>
      <c r="C26" s="185">
        <f>SD28IndependencePrimary[[#This Row],[Part of New York County Vote Results]]</f>
        <v>2</v>
      </c>
    </row>
    <row r="27" spans="1:3" x14ac:dyDescent="0.25">
      <c r="A27" s="52" t="s">
        <v>495</v>
      </c>
      <c r="B27" s="129">
        <v>2</v>
      </c>
      <c r="C27" s="185">
        <f>SD28IndependencePrimary[[#This Row],[Part of New York County Vote Results]]</f>
        <v>2</v>
      </c>
    </row>
    <row r="28" spans="1:3" x14ac:dyDescent="0.25">
      <c r="A28" s="52" t="s">
        <v>494</v>
      </c>
      <c r="B28" s="129">
        <v>3</v>
      </c>
      <c r="C28" s="185">
        <f>SD28IndependencePrimary[[#This Row],[Part of New York County Vote Results]]</f>
        <v>3</v>
      </c>
    </row>
    <row r="29" spans="1:3" x14ac:dyDescent="0.25">
      <c r="A29" s="52" t="s">
        <v>493</v>
      </c>
      <c r="B29" s="129">
        <v>5</v>
      </c>
      <c r="C29" s="185">
        <f>SD28IndependencePrimary[[#This Row],[Part of New York County Vote Results]]</f>
        <v>5</v>
      </c>
    </row>
    <row r="30" spans="1:3" x14ac:dyDescent="0.25">
      <c r="A30" s="52" t="s">
        <v>492</v>
      </c>
      <c r="B30" s="129">
        <v>2</v>
      </c>
      <c r="C30" s="185">
        <f>SD28IndependencePrimary[[#This Row],[Part of New York County Vote Results]]</f>
        <v>2</v>
      </c>
    </row>
    <row r="31" spans="1:3" x14ac:dyDescent="0.25">
      <c r="A31" s="52" t="s">
        <v>491</v>
      </c>
      <c r="B31" s="129">
        <v>1</v>
      </c>
      <c r="C31" s="185">
        <f>SD28IndependencePrimary[[#This Row],[Part of New York County Vote Results]]</f>
        <v>1</v>
      </c>
    </row>
    <row r="32" spans="1:3" x14ac:dyDescent="0.25">
      <c r="A32" s="52" t="s">
        <v>490</v>
      </c>
      <c r="B32" s="129">
        <v>1</v>
      </c>
      <c r="C32" s="185">
        <f>SD28IndependencePrimary[[#This Row],[Part of New York County Vote Results]]</f>
        <v>1</v>
      </c>
    </row>
    <row r="33" spans="1:3" x14ac:dyDescent="0.25">
      <c r="A33" s="52" t="s">
        <v>489</v>
      </c>
      <c r="B33" s="129">
        <v>1</v>
      </c>
      <c r="C33" s="185">
        <f>SD28IndependencePrimary[[#This Row],[Part of New York County Vote Results]]</f>
        <v>1</v>
      </c>
    </row>
    <row r="34" spans="1:3" x14ac:dyDescent="0.25">
      <c r="A34" s="52" t="s">
        <v>488</v>
      </c>
      <c r="B34" s="129">
        <v>1</v>
      </c>
      <c r="C34" s="185">
        <f>SD28IndependencePrimary[[#This Row],[Part of New York County Vote Results]]</f>
        <v>1</v>
      </c>
    </row>
    <row r="35" spans="1:3" x14ac:dyDescent="0.25">
      <c r="A35" s="52" t="s">
        <v>487</v>
      </c>
      <c r="B35" s="129">
        <v>1</v>
      </c>
      <c r="C35" s="185">
        <f>SD28IndependencePrimary[[#This Row],[Part of New York County Vote Results]]</f>
        <v>1</v>
      </c>
    </row>
    <row r="36" spans="1:3" x14ac:dyDescent="0.25">
      <c r="A36" s="52" t="s">
        <v>486</v>
      </c>
      <c r="B36" s="129">
        <v>21</v>
      </c>
      <c r="C36" s="185">
        <f>SD28IndependencePrimary[[#This Row],[Part of New York County Vote Results]]</f>
        <v>21</v>
      </c>
    </row>
    <row r="37" spans="1:3" x14ac:dyDescent="0.25">
      <c r="A37" s="52" t="s">
        <v>485</v>
      </c>
      <c r="B37" s="129">
        <v>1</v>
      </c>
      <c r="C37" s="185">
        <f>SD28IndependencePrimary[[#This Row],[Part of New York County Vote Results]]</f>
        <v>1</v>
      </c>
    </row>
    <row r="38" spans="1:3" x14ac:dyDescent="0.25">
      <c r="A38" s="52" t="s">
        <v>484</v>
      </c>
      <c r="B38" s="129">
        <v>2</v>
      </c>
      <c r="C38" s="185">
        <f>SD28IndependencePrimary[[#This Row],[Part of New York County Vote Results]]</f>
        <v>2</v>
      </c>
    </row>
    <row r="39" spans="1:3" x14ac:dyDescent="0.25">
      <c r="A39" s="52" t="s">
        <v>483</v>
      </c>
      <c r="B39" s="129">
        <v>1</v>
      </c>
      <c r="C39" s="185">
        <f>SD28IndependencePrimary[[#This Row],[Part of New York County Vote Results]]</f>
        <v>1</v>
      </c>
    </row>
    <row r="40" spans="1:3" x14ac:dyDescent="0.25">
      <c r="A40" s="52" t="s">
        <v>482</v>
      </c>
      <c r="B40" s="129">
        <v>1</v>
      </c>
      <c r="C40" s="185">
        <f>SD28IndependencePrimary[[#This Row],[Part of New York County Vote Results]]</f>
        <v>1</v>
      </c>
    </row>
    <row r="41" spans="1:3" x14ac:dyDescent="0.25">
      <c r="A41" s="52" t="s">
        <v>481</v>
      </c>
      <c r="B41" s="129">
        <v>2</v>
      </c>
      <c r="C41" s="185">
        <f>SD28IndependencePrimary[[#This Row],[Part of New York County Vote Results]]</f>
        <v>2</v>
      </c>
    </row>
    <row r="42" spans="1:3" hidden="1" x14ac:dyDescent="0.25">
      <c r="A42" s="46" t="s">
        <v>0</v>
      </c>
      <c r="B42" s="148">
        <f>SUM(B3:B41)</f>
        <v>87</v>
      </c>
      <c r="C42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3D4C-CE20-42ED-B34A-3B1140C9027E}">
  <sheetPr>
    <pageSetUpPr fitToPage="1"/>
  </sheetPr>
  <dimension ref="A1:D65"/>
  <sheetViews>
    <sheetView workbookViewId="0">
      <selection activeCell="C17" sqref="C17"/>
    </sheetView>
  </sheetViews>
  <sheetFormatPr defaultRowHeight="15" x14ac:dyDescent="0.25"/>
  <cols>
    <col min="1" max="1" width="31.7109375" customWidth="1"/>
    <col min="2" max="3" width="21.5703125" customWidth="1"/>
    <col min="4" max="4" width="21.7109375" hidden="1" customWidth="1"/>
  </cols>
  <sheetData>
    <row r="1" spans="1:4" s="15" customFormat="1" ht="24.95" customHeight="1" x14ac:dyDescent="0.25">
      <c r="A1" s="3" t="s">
        <v>66</v>
      </c>
    </row>
    <row r="2" spans="1:4" s="15" customFormat="1" ht="24.95" customHeight="1" x14ac:dyDescent="0.25">
      <c r="A2" s="16" t="s">
        <v>132</v>
      </c>
      <c r="B2" s="60" t="s">
        <v>130</v>
      </c>
      <c r="C2" s="60" t="s">
        <v>131</v>
      </c>
      <c r="D2" s="17" t="s">
        <v>0</v>
      </c>
    </row>
    <row r="3" spans="1:4" x14ac:dyDescent="0.25">
      <c r="A3" s="14" t="s">
        <v>67</v>
      </c>
      <c r="B3" s="1">
        <v>14936</v>
      </c>
      <c r="C3" s="1">
        <v>11381</v>
      </c>
      <c r="D3" s="8">
        <f>SUM(LtGovernorDemocraticPrimary[[#This Row],[Kathy C. Hochul (DEM)]:[Jumaane Williams (DEM)]])</f>
        <v>26317</v>
      </c>
    </row>
    <row r="4" spans="1:4" x14ac:dyDescent="0.25">
      <c r="A4" s="14" t="s">
        <v>68</v>
      </c>
      <c r="B4" s="1">
        <v>801</v>
      </c>
      <c r="C4" s="1">
        <v>370</v>
      </c>
      <c r="D4" s="8">
        <f>SUM(LtGovernorDemocraticPrimary[[#This Row],[Kathy C. Hochul (DEM)]:[Jumaane Williams (DEM)]])</f>
        <v>1171</v>
      </c>
    </row>
    <row r="5" spans="1:4" x14ac:dyDescent="0.25">
      <c r="A5" s="14" t="s">
        <v>69</v>
      </c>
      <c r="B5" s="1">
        <v>6093</v>
      </c>
      <c r="C5" s="1">
        <v>3923</v>
      </c>
      <c r="D5" s="8">
        <f>SUM(LtGovernorDemocraticPrimary[[#This Row],[Kathy C. Hochul (DEM)]:[Jumaane Williams (DEM)]])</f>
        <v>10016</v>
      </c>
    </row>
    <row r="6" spans="1:4" x14ac:dyDescent="0.25">
      <c r="A6" s="14" t="s">
        <v>70</v>
      </c>
      <c r="B6" s="1">
        <v>1752</v>
      </c>
      <c r="C6" s="1">
        <v>562</v>
      </c>
      <c r="D6" s="8">
        <f>SUM(LtGovernorDemocraticPrimary[[#This Row],[Kathy C. Hochul (DEM)]:[Jumaane Williams (DEM)]])</f>
        <v>2314</v>
      </c>
    </row>
    <row r="7" spans="1:4" x14ac:dyDescent="0.25">
      <c r="A7" s="14" t="s">
        <v>71</v>
      </c>
      <c r="B7" s="1">
        <v>2094</v>
      </c>
      <c r="C7" s="1">
        <v>978</v>
      </c>
      <c r="D7" s="8">
        <f>SUM(LtGovernorDemocraticPrimary[[#This Row],[Kathy C. Hochul (DEM)]:[Jumaane Williams (DEM)]])</f>
        <v>3072</v>
      </c>
    </row>
    <row r="8" spans="1:4" x14ac:dyDescent="0.25">
      <c r="A8" s="14" t="s">
        <v>72</v>
      </c>
      <c r="B8" s="1">
        <v>3869</v>
      </c>
      <c r="C8" s="1">
        <v>1079</v>
      </c>
      <c r="D8" s="8">
        <f>SUM(LtGovernorDemocraticPrimary[[#This Row],[Kathy C. Hochul (DEM)]:[Jumaane Williams (DEM)]])</f>
        <v>4948</v>
      </c>
    </row>
    <row r="9" spans="1:4" x14ac:dyDescent="0.25">
      <c r="A9" s="14" t="s">
        <v>73</v>
      </c>
      <c r="B9" s="1">
        <v>1939</v>
      </c>
      <c r="C9" s="1">
        <v>985</v>
      </c>
      <c r="D9" s="8">
        <f>SUM(LtGovernorDemocraticPrimary[[#This Row],[Kathy C. Hochul (DEM)]:[Jumaane Williams (DEM)]])</f>
        <v>2924</v>
      </c>
    </row>
    <row r="10" spans="1:4" x14ac:dyDescent="0.25">
      <c r="A10" s="14" t="s">
        <v>74</v>
      </c>
      <c r="B10" s="1">
        <v>879</v>
      </c>
      <c r="C10" s="1">
        <v>598</v>
      </c>
      <c r="D10" s="8">
        <f>SUM(LtGovernorDemocraticPrimary[[#This Row],[Kathy C. Hochul (DEM)]:[Jumaane Williams (DEM)]])</f>
        <v>1477</v>
      </c>
    </row>
    <row r="11" spans="1:4" x14ac:dyDescent="0.25">
      <c r="A11" s="14" t="s">
        <v>75</v>
      </c>
      <c r="B11" s="1">
        <v>1429</v>
      </c>
      <c r="C11" s="1">
        <v>822</v>
      </c>
      <c r="D11" s="8">
        <f>SUM(LtGovernorDemocraticPrimary[[#This Row],[Kathy C. Hochul (DEM)]:[Jumaane Williams (DEM)]])</f>
        <v>2251</v>
      </c>
    </row>
    <row r="12" spans="1:4" x14ac:dyDescent="0.25">
      <c r="A12" s="14" t="s">
        <v>76</v>
      </c>
      <c r="B12" s="1">
        <v>2702</v>
      </c>
      <c r="C12" s="1">
        <v>2979</v>
      </c>
      <c r="D12" s="8">
        <f>SUM(LtGovernorDemocraticPrimary[[#This Row],[Kathy C. Hochul (DEM)]:[Jumaane Williams (DEM)]])</f>
        <v>5681</v>
      </c>
    </row>
    <row r="13" spans="1:4" x14ac:dyDescent="0.25">
      <c r="A13" s="14" t="s">
        <v>77</v>
      </c>
      <c r="B13" s="1">
        <v>1149</v>
      </c>
      <c r="C13" s="1">
        <v>707</v>
      </c>
      <c r="D13" s="8">
        <f>SUM(LtGovernorDemocraticPrimary[[#This Row],[Kathy C. Hochul (DEM)]:[Jumaane Williams (DEM)]])</f>
        <v>1856</v>
      </c>
    </row>
    <row r="14" spans="1:4" x14ac:dyDescent="0.25">
      <c r="A14" s="14" t="s">
        <v>78</v>
      </c>
      <c r="B14" s="1">
        <v>1118</v>
      </c>
      <c r="C14" s="1">
        <v>915</v>
      </c>
      <c r="D14" s="8">
        <f>SUM(LtGovernorDemocraticPrimary[[#This Row],[Kathy C. Hochul (DEM)]:[Jumaane Williams (DEM)]])</f>
        <v>2033</v>
      </c>
    </row>
    <row r="15" spans="1:4" x14ac:dyDescent="0.25">
      <c r="A15" s="14" t="s">
        <v>79</v>
      </c>
      <c r="B15" s="1">
        <v>10743</v>
      </c>
      <c r="C15" s="1">
        <v>8080</v>
      </c>
      <c r="D15" s="8">
        <f>SUM(LtGovernorDemocraticPrimary[[#This Row],[Kathy C. Hochul (DEM)]:[Jumaane Williams (DEM)]])</f>
        <v>18823</v>
      </c>
    </row>
    <row r="16" spans="1:4" x14ac:dyDescent="0.25">
      <c r="A16" s="14" t="s">
        <v>80</v>
      </c>
      <c r="B16" s="1">
        <v>59608</v>
      </c>
      <c r="C16" s="1">
        <v>16991</v>
      </c>
      <c r="D16" s="8">
        <f>SUM(LtGovernorDemocraticPrimary[[#This Row],[Kathy C. Hochul (DEM)]:[Jumaane Williams (DEM)]])</f>
        <v>76599</v>
      </c>
    </row>
    <row r="17" spans="1:4" x14ac:dyDescent="0.25">
      <c r="A17" s="14" t="s">
        <v>81</v>
      </c>
      <c r="B17" s="1">
        <v>870</v>
      </c>
      <c r="C17" s="1">
        <v>696</v>
      </c>
      <c r="D17" s="8">
        <f>SUM(LtGovernorDemocraticPrimary[[#This Row],[Kathy C. Hochul (DEM)]:[Jumaane Williams (DEM)]])</f>
        <v>1566</v>
      </c>
    </row>
    <row r="18" spans="1:4" x14ac:dyDescent="0.25">
      <c r="A18" s="14" t="s">
        <v>82</v>
      </c>
      <c r="B18" s="1">
        <v>1163</v>
      </c>
      <c r="C18" s="1">
        <v>631</v>
      </c>
      <c r="D18" s="8">
        <f>SUM(LtGovernorDemocraticPrimary[[#This Row],[Kathy C. Hochul (DEM)]:[Jumaane Williams (DEM)]])</f>
        <v>1794</v>
      </c>
    </row>
    <row r="19" spans="1:4" x14ac:dyDescent="0.25">
      <c r="A19" s="14" t="s">
        <v>83</v>
      </c>
      <c r="B19" s="1">
        <v>870</v>
      </c>
      <c r="C19" s="1">
        <v>437</v>
      </c>
      <c r="D19" s="8">
        <f>SUM(LtGovernorDemocraticPrimary[[#This Row],[Kathy C. Hochul (DEM)]:[Jumaane Williams (DEM)]])</f>
        <v>1307</v>
      </c>
    </row>
    <row r="20" spans="1:4" x14ac:dyDescent="0.25">
      <c r="A20" s="14" t="s">
        <v>84</v>
      </c>
      <c r="B20" s="1">
        <v>1153</v>
      </c>
      <c r="C20" s="1">
        <v>347</v>
      </c>
      <c r="D20" s="8">
        <f>SUM(LtGovernorDemocraticPrimary[[#This Row],[Kathy C. Hochul (DEM)]:[Jumaane Williams (DEM)]])</f>
        <v>1500</v>
      </c>
    </row>
    <row r="21" spans="1:4" x14ac:dyDescent="0.25">
      <c r="A21" s="14" t="s">
        <v>85</v>
      </c>
      <c r="B21" s="1">
        <v>1133</v>
      </c>
      <c r="C21" s="1">
        <v>1023</v>
      </c>
      <c r="D21" s="8">
        <f>SUM(LtGovernorDemocraticPrimary[[#This Row],[Kathy C. Hochul (DEM)]:[Jumaane Williams (DEM)]])</f>
        <v>2156</v>
      </c>
    </row>
    <row r="22" spans="1:4" x14ac:dyDescent="0.25">
      <c r="A22" s="14" t="s">
        <v>86</v>
      </c>
      <c r="B22" s="1">
        <v>172</v>
      </c>
      <c r="C22" s="1">
        <v>90</v>
      </c>
      <c r="D22" s="8">
        <f>SUM(LtGovernorDemocraticPrimary[[#This Row],[Kathy C. Hochul (DEM)]:[Jumaane Williams (DEM)]])</f>
        <v>262</v>
      </c>
    </row>
    <row r="23" spans="1:4" x14ac:dyDescent="0.25">
      <c r="A23" s="14" t="s">
        <v>87</v>
      </c>
      <c r="B23" s="1">
        <v>866</v>
      </c>
      <c r="C23" s="1">
        <v>499</v>
      </c>
      <c r="D23" s="8">
        <f>SUM(LtGovernorDemocraticPrimary[[#This Row],[Kathy C. Hochul (DEM)]:[Jumaane Williams (DEM)]])</f>
        <v>1365</v>
      </c>
    </row>
    <row r="24" spans="1:4" x14ac:dyDescent="0.25">
      <c r="A24" s="14" t="s">
        <v>88</v>
      </c>
      <c r="B24" s="1">
        <v>1419</v>
      </c>
      <c r="C24" s="1">
        <v>828</v>
      </c>
      <c r="D24" s="8">
        <f>SUM(LtGovernorDemocraticPrimary[[#This Row],[Kathy C. Hochul (DEM)]:[Jumaane Williams (DEM)]])</f>
        <v>2247</v>
      </c>
    </row>
    <row r="25" spans="1:4" x14ac:dyDescent="0.25">
      <c r="A25" s="14" t="s">
        <v>89</v>
      </c>
      <c r="B25" s="1">
        <v>295</v>
      </c>
      <c r="C25" s="1">
        <v>207</v>
      </c>
      <c r="D25" s="8">
        <f>SUM(LtGovernorDemocraticPrimary[[#This Row],[Kathy C. Hochul (DEM)]:[Jumaane Williams (DEM)]])</f>
        <v>502</v>
      </c>
    </row>
    <row r="26" spans="1:4" x14ac:dyDescent="0.25">
      <c r="A26" s="14" t="s">
        <v>90</v>
      </c>
      <c r="B26" s="1">
        <v>1689</v>
      </c>
      <c r="C26" s="1">
        <v>623</v>
      </c>
      <c r="D26" s="8">
        <f>SUM(LtGovernorDemocraticPrimary[[#This Row],[Kathy C. Hochul (DEM)]:[Jumaane Williams (DEM)]])</f>
        <v>2312</v>
      </c>
    </row>
    <row r="27" spans="1:4" x14ac:dyDescent="0.25">
      <c r="A27" s="14" t="s">
        <v>91</v>
      </c>
      <c r="B27" s="1">
        <v>1889</v>
      </c>
      <c r="C27" s="1">
        <v>1141</v>
      </c>
      <c r="D27" s="8">
        <f>SUM(LtGovernorDemocraticPrimary[[#This Row],[Kathy C. Hochul (DEM)]:[Jumaane Williams (DEM)]])</f>
        <v>3030</v>
      </c>
    </row>
    <row r="28" spans="1:4" x14ac:dyDescent="0.25">
      <c r="A28" s="14" t="s">
        <v>92</v>
      </c>
      <c r="B28" s="1">
        <v>29548</v>
      </c>
      <c r="C28" s="1">
        <v>15064</v>
      </c>
      <c r="D28" s="8">
        <f>SUM(LtGovernorDemocraticPrimary[[#This Row],[Kathy C. Hochul (DEM)]:[Jumaane Williams (DEM)]])</f>
        <v>44612</v>
      </c>
    </row>
    <row r="29" spans="1:4" x14ac:dyDescent="0.25">
      <c r="A29" s="14" t="s">
        <v>93</v>
      </c>
      <c r="B29" s="1">
        <v>972</v>
      </c>
      <c r="C29" s="1">
        <v>565</v>
      </c>
      <c r="D29" s="8">
        <f>SUM(LtGovernorDemocraticPrimary[[#This Row],[Kathy C. Hochul (DEM)]:[Jumaane Williams (DEM)]])</f>
        <v>1537</v>
      </c>
    </row>
    <row r="30" spans="1:4" x14ac:dyDescent="0.25">
      <c r="A30" s="14" t="s">
        <v>94</v>
      </c>
      <c r="B30" s="1">
        <v>50022</v>
      </c>
      <c r="C30" s="1">
        <v>26981</v>
      </c>
      <c r="D30" s="8">
        <f>SUM(LtGovernorDemocraticPrimary[[#This Row],[Kathy C. Hochul (DEM)]:[Jumaane Williams (DEM)]])</f>
        <v>77003</v>
      </c>
    </row>
    <row r="31" spans="1:4" x14ac:dyDescent="0.25">
      <c r="A31" s="14" t="s">
        <v>95</v>
      </c>
      <c r="B31" s="1">
        <v>7827</v>
      </c>
      <c r="C31" s="1">
        <v>2410</v>
      </c>
      <c r="D31" s="8">
        <f>SUM(LtGovernorDemocraticPrimary[[#This Row],[Kathy C. Hochul (DEM)]:[Jumaane Williams (DEM)]])</f>
        <v>10237</v>
      </c>
    </row>
    <row r="32" spans="1:4" x14ac:dyDescent="0.25">
      <c r="A32" s="14" t="s">
        <v>96</v>
      </c>
      <c r="B32" s="1">
        <v>4306</v>
      </c>
      <c r="C32" s="1">
        <v>2898</v>
      </c>
      <c r="D32" s="8">
        <f>SUM(LtGovernorDemocraticPrimary[[#This Row],[Kathy C. Hochul (DEM)]:[Jumaane Williams (DEM)]])</f>
        <v>7204</v>
      </c>
    </row>
    <row r="33" spans="1:4" x14ac:dyDescent="0.25">
      <c r="A33" s="14" t="s">
        <v>97</v>
      </c>
      <c r="B33" s="1">
        <v>13939</v>
      </c>
      <c r="C33" s="1">
        <v>10415</v>
      </c>
      <c r="D33" s="8">
        <f>SUM(LtGovernorDemocraticPrimary[[#This Row],[Kathy C. Hochul (DEM)]:[Jumaane Williams (DEM)]])</f>
        <v>24354</v>
      </c>
    </row>
    <row r="34" spans="1:4" x14ac:dyDescent="0.25">
      <c r="A34" s="14" t="s">
        <v>98</v>
      </c>
      <c r="B34" s="1">
        <v>3375</v>
      </c>
      <c r="C34" s="1">
        <v>1537</v>
      </c>
      <c r="D34" s="8">
        <f>SUM(LtGovernorDemocraticPrimary[[#This Row],[Kathy C. Hochul (DEM)]:[Jumaane Williams (DEM)]])</f>
        <v>4912</v>
      </c>
    </row>
    <row r="35" spans="1:4" x14ac:dyDescent="0.25">
      <c r="A35" s="14" t="s">
        <v>99</v>
      </c>
      <c r="B35" s="1">
        <v>11044</v>
      </c>
      <c r="C35" s="1">
        <v>7375</v>
      </c>
      <c r="D35" s="8">
        <f>SUM(LtGovernorDemocraticPrimary[[#This Row],[Kathy C. Hochul (DEM)]:[Jumaane Williams (DEM)]])</f>
        <v>18419</v>
      </c>
    </row>
    <row r="36" spans="1:4" x14ac:dyDescent="0.25">
      <c r="A36" s="14" t="s">
        <v>100</v>
      </c>
      <c r="B36" s="1">
        <v>675</v>
      </c>
      <c r="C36" s="1">
        <v>204</v>
      </c>
      <c r="D36" s="8">
        <f>SUM(LtGovernorDemocraticPrimary[[#This Row],[Kathy C. Hochul (DEM)]:[Jumaane Williams (DEM)]])</f>
        <v>879</v>
      </c>
    </row>
    <row r="37" spans="1:4" x14ac:dyDescent="0.25">
      <c r="A37" s="14" t="s">
        <v>101</v>
      </c>
      <c r="B37" s="1">
        <v>1982</v>
      </c>
      <c r="C37" s="1">
        <v>1206</v>
      </c>
      <c r="D37" s="8">
        <f>SUM(LtGovernorDemocraticPrimary[[#This Row],[Kathy C. Hochul (DEM)]:[Jumaane Williams (DEM)]])</f>
        <v>3188</v>
      </c>
    </row>
    <row r="38" spans="1:4" x14ac:dyDescent="0.25">
      <c r="A38" s="14" t="s">
        <v>102</v>
      </c>
      <c r="B38" s="1">
        <v>1779</v>
      </c>
      <c r="C38" s="1">
        <v>1382</v>
      </c>
      <c r="D38" s="8">
        <f>SUM(LtGovernorDemocraticPrimary[[#This Row],[Kathy C. Hochul (DEM)]:[Jumaane Williams (DEM)]])</f>
        <v>3161</v>
      </c>
    </row>
    <row r="39" spans="1:4" x14ac:dyDescent="0.25">
      <c r="A39" s="14" t="s">
        <v>103</v>
      </c>
      <c r="B39" s="1">
        <v>2989</v>
      </c>
      <c r="C39" s="1">
        <v>2077</v>
      </c>
      <c r="D39" s="8">
        <f>SUM(LtGovernorDemocraticPrimary[[#This Row],[Kathy C. Hochul (DEM)]:[Jumaane Williams (DEM)]])</f>
        <v>5066</v>
      </c>
    </row>
    <row r="40" spans="1:4" x14ac:dyDescent="0.25">
      <c r="A40" s="14" t="s">
        <v>104</v>
      </c>
      <c r="B40" s="1">
        <v>4332</v>
      </c>
      <c r="C40" s="1">
        <v>3314</v>
      </c>
      <c r="D40" s="8">
        <f>SUM(LtGovernorDemocraticPrimary[[#This Row],[Kathy C. Hochul (DEM)]:[Jumaane Williams (DEM)]])</f>
        <v>7646</v>
      </c>
    </row>
    <row r="41" spans="1:4" x14ac:dyDescent="0.25">
      <c r="A41" s="14" t="s">
        <v>105</v>
      </c>
      <c r="B41" s="1">
        <v>13776</v>
      </c>
      <c r="C41" s="1">
        <v>7840</v>
      </c>
      <c r="D41" s="8">
        <f>SUM(LtGovernorDemocraticPrimary[[#This Row],[Kathy C. Hochul (DEM)]:[Jumaane Williams (DEM)]])</f>
        <v>21616</v>
      </c>
    </row>
    <row r="42" spans="1:4" x14ac:dyDescent="0.25">
      <c r="A42" s="14" t="s">
        <v>106</v>
      </c>
      <c r="B42" s="1">
        <v>2103</v>
      </c>
      <c r="C42" s="1">
        <v>1185</v>
      </c>
      <c r="D42" s="8">
        <f>SUM(LtGovernorDemocraticPrimary[[#This Row],[Kathy C. Hochul (DEM)]:[Jumaane Williams (DEM)]])</f>
        <v>3288</v>
      </c>
    </row>
    <row r="43" spans="1:4" x14ac:dyDescent="0.25">
      <c r="A43" s="14" t="s">
        <v>107</v>
      </c>
      <c r="B43" s="1">
        <v>5766</v>
      </c>
      <c r="C43" s="1">
        <v>4287</v>
      </c>
      <c r="D43" s="8">
        <f>SUM(LtGovernorDemocraticPrimary[[#This Row],[Kathy C. Hochul (DEM)]:[Jumaane Williams (DEM)]])</f>
        <v>10053</v>
      </c>
    </row>
    <row r="44" spans="1:4" x14ac:dyDescent="0.25">
      <c r="A44" s="14" t="s">
        <v>108</v>
      </c>
      <c r="B44" s="1">
        <v>4836</v>
      </c>
      <c r="C44" s="1">
        <v>3421</v>
      </c>
      <c r="D44" s="8">
        <f>SUM(LtGovernorDemocraticPrimary[[#This Row],[Kathy C. Hochul (DEM)]:[Jumaane Williams (DEM)]])</f>
        <v>8257</v>
      </c>
    </row>
    <row r="45" spans="1:4" x14ac:dyDescent="0.25">
      <c r="A45" s="14" t="s">
        <v>109</v>
      </c>
      <c r="B45" s="1">
        <v>703</v>
      </c>
      <c r="C45" s="1">
        <v>528</v>
      </c>
      <c r="D45" s="8">
        <f>SUM(LtGovernorDemocraticPrimary[[#This Row],[Kathy C. Hochul (DEM)]:[Jumaane Williams (DEM)]])</f>
        <v>1231</v>
      </c>
    </row>
    <row r="46" spans="1:4" x14ac:dyDescent="0.25">
      <c r="A46" s="14" t="s">
        <v>110</v>
      </c>
      <c r="B46" s="1">
        <v>517</v>
      </c>
      <c r="C46" s="1">
        <v>332</v>
      </c>
      <c r="D46" s="8">
        <f>SUM(LtGovernorDemocraticPrimary[[#This Row],[Kathy C. Hochul (DEM)]:[Jumaane Williams (DEM)]])</f>
        <v>849</v>
      </c>
    </row>
    <row r="47" spans="1:4" x14ac:dyDescent="0.25">
      <c r="A47" s="14" t="s">
        <v>111</v>
      </c>
      <c r="B47" s="1">
        <v>1041</v>
      </c>
      <c r="C47" s="1">
        <v>544</v>
      </c>
      <c r="D47" s="8">
        <f>SUM(LtGovernorDemocraticPrimary[[#This Row],[Kathy C. Hochul (DEM)]:[Jumaane Williams (DEM)]])</f>
        <v>1585</v>
      </c>
    </row>
    <row r="48" spans="1:4" x14ac:dyDescent="0.25">
      <c r="A48" s="14" t="s">
        <v>112</v>
      </c>
      <c r="B48" s="1">
        <v>1827</v>
      </c>
      <c r="C48" s="1">
        <v>891</v>
      </c>
      <c r="D48" s="8">
        <f>SUM(LtGovernorDemocraticPrimary[[#This Row],[Kathy C. Hochul (DEM)]:[Jumaane Williams (DEM)]])</f>
        <v>2718</v>
      </c>
    </row>
    <row r="49" spans="1:4" x14ac:dyDescent="0.25">
      <c r="A49" s="14" t="s">
        <v>113</v>
      </c>
      <c r="B49" s="1">
        <v>37353</v>
      </c>
      <c r="C49" s="1">
        <v>27944</v>
      </c>
      <c r="D49" s="8">
        <f>SUM(LtGovernorDemocraticPrimary[[#This Row],[Kathy C. Hochul (DEM)]:[Jumaane Williams (DEM)]])</f>
        <v>65297</v>
      </c>
    </row>
    <row r="50" spans="1:4" x14ac:dyDescent="0.25">
      <c r="A50" s="14" t="s">
        <v>114</v>
      </c>
      <c r="B50" s="1">
        <v>2353</v>
      </c>
      <c r="C50" s="1">
        <v>1488</v>
      </c>
      <c r="D50" s="8">
        <f>SUM(LtGovernorDemocraticPrimary[[#This Row],[Kathy C. Hochul (DEM)]:[Jumaane Williams (DEM)]])</f>
        <v>3841</v>
      </c>
    </row>
    <row r="51" spans="1:4" x14ac:dyDescent="0.25">
      <c r="A51" s="14" t="s">
        <v>115</v>
      </c>
      <c r="B51" s="1">
        <v>1093</v>
      </c>
      <c r="C51" s="1">
        <v>686</v>
      </c>
      <c r="D51" s="8">
        <f>SUM(LtGovernorDemocraticPrimary[[#This Row],[Kathy C. Hochul (DEM)]:[Jumaane Williams (DEM)]])</f>
        <v>1779</v>
      </c>
    </row>
    <row r="52" spans="1:4" x14ac:dyDescent="0.25">
      <c r="A52" s="14" t="s">
        <v>116</v>
      </c>
      <c r="B52" s="1">
        <v>4120</v>
      </c>
      <c r="C52" s="1">
        <v>6487</v>
      </c>
      <c r="D52" s="8">
        <f>SUM(LtGovernorDemocraticPrimary[[#This Row],[Kathy C. Hochul (DEM)]:[Jumaane Williams (DEM)]])</f>
        <v>10607</v>
      </c>
    </row>
    <row r="53" spans="1:4" x14ac:dyDescent="0.25">
      <c r="A53" s="14" t="s">
        <v>117</v>
      </c>
      <c r="B53" s="1">
        <v>8574</v>
      </c>
      <c r="C53" s="1">
        <v>8261</v>
      </c>
      <c r="D53" s="8">
        <f>SUM(LtGovernorDemocraticPrimary[[#This Row],[Kathy C. Hochul (DEM)]:[Jumaane Williams (DEM)]])</f>
        <v>16835</v>
      </c>
    </row>
    <row r="54" spans="1:4" x14ac:dyDescent="0.25">
      <c r="A54" s="14" t="s">
        <v>118</v>
      </c>
      <c r="B54" s="1">
        <v>1600</v>
      </c>
      <c r="C54" s="1">
        <v>891</v>
      </c>
      <c r="D54" s="8">
        <f>SUM(LtGovernorDemocraticPrimary[[#This Row],[Kathy C. Hochul (DEM)]:[Jumaane Williams (DEM)]])</f>
        <v>2491</v>
      </c>
    </row>
    <row r="55" spans="1:4" x14ac:dyDescent="0.25">
      <c r="A55" s="14" t="s">
        <v>119</v>
      </c>
      <c r="B55" s="1">
        <v>1148</v>
      </c>
      <c r="C55" s="1">
        <v>891</v>
      </c>
      <c r="D55" s="8">
        <f>SUM(LtGovernorDemocraticPrimary[[#This Row],[Kathy C. Hochul (DEM)]:[Jumaane Williams (DEM)]])</f>
        <v>2039</v>
      </c>
    </row>
    <row r="56" spans="1:4" x14ac:dyDescent="0.25">
      <c r="A56" s="14" t="s">
        <v>120</v>
      </c>
      <c r="B56" s="1">
        <v>1588</v>
      </c>
      <c r="C56" s="1">
        <v>733</v>
      </c>
      <c r="D56" s="8">
        <f>SUM(LtGovernorDemocraticPrimary[[#This Row],[Kathy C. Hochul (DEM)]:[Jumaane Williams (DEM)]])</f>
        <v>2321</v>
      </c>
    </row>
    <row r="57" spans="1:4" x14ac:dyDescent="0.25">
      <c r="A57" s="14" t="s">
        <v>121</v>
      </c>
      <c r="B57" s="1">
        <v>49887</v>
      </c>
      <c r="C57" s="1">
        <v>35452</v>
      </c>
      <c r="D57" s="8">
        <f>SUM(LtGovernorDemocraticPrimary[[#This Row],[Kathy C. Hochul (DEM)]:[Jumaane Williams (DEM)]])</f>
        <v>85339</v>
      </c>
    </row>
    <row r="58" spans="1:4" x14ac:dyDescent="0.25">
      <c r="A58" s="14" t="s">
        <v>122</v>
      </c>
      <c r="B58" s="1">
        <v>674</v>
      </c>
      <c r="C58" s="1">
        <v>197</v>
      </c>
      <c r="D58" s="8">
        <f>SUM(LtGovernorDemocraticPrimary[[#This Row],[Kathy C. Hochul (DEM)]:[Jumaane Williams (DEM)]])</f>
        <v>871</v>
      </c>
    </row>
    <row r="59" spans="1:4" x14ac:dyDescent="0.25">
      <c r="A59" s="14" t="s">
        <v>123</v>
      </c>
      <c r="B59" s="1">
        <v>594</v>
      </c>
      <c r="C59" s="1">
        <v>297</v>
      </c>
      <c r="D59" s="8">
        <f>SUM(LtGovernorDemocraticPrimary[[#This Row],[Kathy C. Hochul (DEM)]:[Jumaane Williams (DEM)]])</f>
        <v>891</v>
      </c>
    </row>
    <row r="60" spans="1:4" x14ac:dyDescent="0.25">
      <c r="A60" s="14" t="s">
        <v>124</v>
      </c>
      <c r="B60" s="1">
        <v>68977</v>
      </c>
      <c r="C60" s="1">
        <v>47509</v>
      </c>
      <c r="D60" s="8">
        <f>SUM(LtGovernorDemocraticPrimary[[#This Row],[Kathy C. Hochul (DEM)]:[Jumaane Williams (DEM)]])</f>
        <v>116486</v>
      </c>
    </row>
    <row r="61" spans="1:4" x14ac:dyDescent="0.25">
      <c r="A61" s="14" t="s">
        <v>125</v>
      </c>
      <c r="B61" s="1">
        <v>100799</v>
      </c>
      <c r="C61" s="1">
        <v>174781</v>
      </c>
      <c r="D61" s="8">
        <f>SUM(LtGovernorDemocraticPrimary[[#This Row],[Kathy C. Hochul (DEM)]:[Jumaane Williams (DEM)]])</f>
        <v>275580</v>
      </c>
    </row>
    <row r="62" spans="1:4" x14ac:dyDescent="0.25">
      <c r="A62" s="14" t="s">
        <v>126</v>
      </c>
      <c r="B62" s="1">
        <v>98613</v>
      </c>
      <c r="C62" s="1">
        <v>124593</v>
      </c>
      <c r="D62" s="8">
        <f>SUM(LtGovernorDemocraticPrimary[[#This Row],[Kathy C. Hochul (DEM)]:[Jumaane Williams (DEM)]])</f>
        <v>223206</v>
      </c>
    </row>
    <row r="63" spans="1:4" x14ac:dyDescent="0.25">
      <c r="A63" s="14" t="s">
        <v>127</v>
      </c>
      <c r="B63" s="1">
        <v>91503</v>
      </c>
      <c r="C63" s="1">
        <v>77914</v>
      </c>
      <c r="D63" s="8">
        <f>SUM(LtGovernorDemocraticPrimary[[#This Row],[Kathy C. Hochul (DEM)]:[Jumaane Williams (DEM)]])</f>
        <v>169417</v>
      </c>
    </row>
    <row r="64" spans="1:4" x14ac:dyDescent="0.25">
      <c r="A64" s="14" t="s">
        <v>128</v>
      </c>
      <c r="B64" s="1">
        <v>15163</v>
      </c>
      <c r="C64" s="1">
        <v>9596</v>
      </c>
      <c r="D64" s="8">
        <f>SUM(LtGovernorDemocraticPrimary[[#This Row],[Kathy C. Hochul (DEM)]:[Jumaane Williams (DEM)]])</f>
        <v>24759</v>
      </c>
    </row>
    <row r="65" spans="1:4" x14ac:dyDescent="0.25">
      <c r="A65" s="13" t="s">
        <v>129</v>
      </c>
      <c r="B65" s="5">
        <f>SUBTOTAL(109,LtGovernorDemocraticPrimary[Kathy C. Hochul (DEM)])</f>
        <v>768029</v>
      </c>
      <c r="C65" s="5">
        <f>SUBTOTAL(109,LtGovernorDemocraticPrimary[Jumaane Williams (DEM)])</f>
        <v>669068</v>
      </c>
      <c r="D65" s="11"/>
    </row>
  </sheetData>
  <pageMargins left="0.5" right="0.5" top="0.5" bottom="0.5" header="0.3" footer="0.3"/>
  <pageSetup fitToHeight="0" orientation="portrait" horizontalDpi="4294967295" verticalDpi="4294967295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6C63-6FD6-43EF-9E44-B608EE0287B1}">
  <dimension ref="A1:F4"/>
  <sheetViews>
    <sheetView workbookViewId="0">
      <selection activeCell="G28" sqref="G28"/>
    </sheetView>
  </sheetViews>
  <sheetFormatPr defaultColWidth="32" defaultRowHeight="15" x14ac:dyDescent="0.25"/>
  <cols>
    <col min="1" max="1" width="38.5703125" customWidth="1"/>
    <col min="2" max="5" width="19.7109375" customWidth="1"/>
    <col min="6" max="6" width="19.7109375" hidden="1" customWidth="1"/>
  </cols>
  <sheetData>
    <row r="1" spans="1:6" s="15" customFormat="1" ht="24.95" customHeight="1" x14ac:dyDescent="0.25">
      <c r="A1" s="136" t="s">
        <v>525</v>
      </c>
    </row>
    <row r="2" spans="1:6" s="166" customFormat="1" ht="27.75" customHeight="1" x14ac:dyDescent="0.25">
      <c r="A2" s="175" t="s">
        <v>154</v>
      </c>
      <c r="B2" s="188" t="s">
        <v>524</v>
      </c>
      <c r="C2" s="188" t="s">
        <v>523</v>
      </c>
      <c r="D2" s="188" t="s">
        <v>522</v>
      </c>
      <c r="E2" s="188" t="s">
        <v>521</v>
      </c>
      <c r="F2" s="189" t="s">
        <v>0</v>
      </c>
    </row>
    <row r="3" spans="1:6" x14ac:dyDescent="0.25">
      <c r="A3" s="131" t="s">
        <v>479</v>
      </c>
      <c r="B3" s="129">
        <v>2076</v>
      </c>
      <c r="C3" s="154">
        <v>19885</v>
      </c>
      <c r="D3" s="154">
        <v>29140</v>
      </c>
      <c r="E3" s="154">
        <v>778</v>
      </c>
      <c r="F3" s="190">
        <v>51879</v>
      </c>
    </row>
    <row r="4" spans="1:6" x14ac:dyDescent="0.25">
      <c r="A4" s="22" t="s">
        <v>65</v>
      </c>
      <c r="B4" s="130">
        <f>SUM(B3:B3)</f>
        <v>2076</v>
      </c>
      <c r="C4" s="130">
        <f t="shared" ref="C4:E4" si="0">SUM(C3:C3)</f>
        <v>19885</v>
      </c>
      <c r="D4" s="130">
        <f t="shared" si="0"/>
        <v>29140</v>
      </c>
      <c r="E4" s="130">
        <f t="shared" si="0"/>
        <v>778</v>
      </c>
      <c r="F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E71D-0AF6-41C3-8490-4C69A4E378E3}">
  <sheetPr>
    <pageSetUpPr fitToPage="1"/>
  </sheetPr>
  <dimension ref="A1:D5"/>
  <sheetViews>
    <sheetView workbookViewId="0">
      <selection activeCell="D1" sqref="D1:D1048576"/>
    </sheetView>
  </sheetViews>
  <sheetFormatPr defaultRowHeight="15" x14ac:dyDescent="0.25"/>
  <cols>
    <col min="1" max="1" width="33.7109375" customWidth="1"/>
    <col min="2" max="3" width="20.5703125" customWidth="1"/>
    <col min="4" max="4" width="21.7109375" hidden="1" customWidth="1"/>
  </cols>
  <sheetData>
    <row r="1" spans="1:4" ht="24.95" customHeight="1" x14ac:dyDescent="0.25">
      <c r="A1" s="3" t="s">
        <v>144</v>
      </c>
    </row>
    <row r="2" spans="1:4" ht="24.95" customHeight="1" x14ac:dyDescent="0.25">
      <c r="A2" s="24" t="s">
        <v>64</v>
      </c>
      <c r="B2" s="60" t="s">
        <v>147</v>
      </c>
      <c r="C2" s="60" t="s">
        <v>148</v>
      </c>
      <c r="D2" s="17" t="s">
        <v>0</v>
      </c>
    </row>
    <row r="3" spans="1:4" x14ac:dyDescent="0.25">
      <c r="A3" s="4" t="s">
        <v>145</v>
      </c>
      <c r="B3" s="1">
        <v>17243</v>
      </c>
      <c r="C3" s="1">
        <v>15736</v>
      </c>
      <c r="D3" s="23">
        <f>SUM(SenateDistrict34DemocraticPrimary[[#This Row],[Alessandra Biaggi (DEM)]:[Jeffrey D. Klein (DEM)]])</f>
        <v>32979</v>
      </c>
    </row>
    <row r="4" spans="1:4" x14ac:dyDescent="0.25">
      <c r="A4" s="6" t="s">
        <v>146</v>
      </c>
      <c r="B4" s="7">
        <v>2075</v>
      </c>
      <c r="C4" s="7">
        <v>554</v>
      </c>
      <c r="D4" s="10">
        <f>SUM(SenateDistrict34DemocraticPrimary[[#This Row],[Alessandra Biaggi (DEM)]:[Jeffrey D. Klein (DEM)]])</f>
        <v>2629</v>
      </c>
    </row>
    <row r="5" spans="1:4" x14ac:dyDescent="0.25">
      <c r="A5" s="22" t="s">
        <v>65</v>
      </c>
      <c r="B5" s="21">
        <f>SUBTOTAL(109,SenateDistrict34DemocraticPrimary[Alessandra Biaggi (DEM)])</f>
        <v>19318</v>
      </c>
      <c r="C5" s="21">
        <f>SUBTOTAL(109,SenateDistrict34DemocraticPrimary[Jeffrey D. Klein (DEM)])</f>
        <v>16290</v>
      </c>
      <c r="D5" s="20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56A7-CE99-4DE4-A594-A4D1B69EF9F0}">
  <dimension ref="A1:D4"/>
  <sheetViews>
    <sheetView workbookViewId="0">
      <selection activeCell="A3" sqref="A3"/>
    </sheetView>
  </sheetViews>
  <sheetFormatPr defaultColWidth="32" defaultRowHeight="15" x14ac:dyDescent="0.25"/>
  <cols>
    <col min="1" max="1" width="38.5703125" customWidth="1"/>
    <col min="2" max="2" width="18.7109375" customWidth="1"/>
    <col min="3" max="3" width="20.7109375" customWidth="1"/>
    <col min="4" max="4" width="18.7109375" hidden="1" customWidth="1"/>
  </cols>
  <sheetData>
    <row r="1" spans="1:4" s="15" customFormat="1" ht="24.95" customHeight="1" x14ac:dyDescent="0.25">
      <c r="A1" s="136" t="s">
        <v>528</v>
      </c>
    </row>
    <row r="2" spans="1:4" s="166" customFormat="1" ht="27.75" customHeight="1" x14ac:dyDescent="0.25">
      <c r="A2" s="175" t="s">
        <v>64</v>
      </c>
      <c r="B2" s="188" t="s">
        <v>527</v>
      </c>
      <c r="C2" s="188" t="s">
        <v>526</v>
      </c>
      <c r="D2" s="189" t="s">
        <v>0</v>
      </c>
    </row>
    <row r="3" spans="1:4" x14ac:dyDescent="0.25">
      <c r="A3" s="131" t="s">
        <v>146</v>
      </c>
      <c r="B3" s="129">
        <v>5925</v>
      </c>
      <c r="C3" s="191">
        <v>25129</v>
      </c>
      <c r="D3" s="190">
        <v>31054</v>
      </c>
    </row>
    <row r="4" spans="1:4" x14ac:dyDescent="0.25">
      <c r="A4" s="22" t="s">
        <v>65</v>
      </c>
      <c r="B4" s="130">
        <f>SUM(B3:B3)</f>
        <v>5925</v>
      </c>
      <c r="C4" s="130">
        <f>SUM(C3:C3)</f>
        <v>25129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2135-27D5-494D-A70A-C0386B885E23}">
  <sheetPr>
    <pageSetUpPr fitToPage="1"/>
  </sheetPr>
  <dimension ref="A1:D5"/>
  <sheetViews>
    <sheetView workbookViewId="0">
      <selection activeCell="C26" sqref="C26"/>
    </sheetView>
  </sheetViews>
  <sheetFormatPr defaultRowHeight="15" x14ac:dyDescent="0.25"/>
  <cols>
    <col min="1" max="1" width="33.7109375" customWidth="1"/>
    <col min="2" max="3" width="20.5703125" customWidth="1"/>
    <col min="4" max="4" width="21.7109375" hidden="1" customWidth="1"/>
  </cols>
  <sheetData>
    <row r="1" spans="1:4" ht="24.95" customHeight="1" x14ac:dyDescent="0.25">
      <c r="A1" s="3" t="s">
        <v>149</v>
      </c>
    </row>
    <row r="2" spans="1:4" ht="24.95" customHeight="1" x14ac:dyDescent="0.25">
      <c r="A2" s="24" t="s">
        <v>64</v>
      </c>
      <c r="B2" s="60" t="s">
        <v>151</v>
      </c>
      <c r="C2" s="60" t="s">
        <v>152</v>
      </c>
      <c r="D2" s="17" t="s">
        <v>0</v>
      </c>
    </row>
    <row r="3" spans="1:4" x14ac:dyDescent="0.25">
      <c r="A3" s="4" t="s">
        <v>150</v>
      </c>
      <c r="B3" s="1">
        <v>11799</v>
      </c>
      <c r="C3" s="1">
        <v>8371</v>
      </c>
      <c r="D3" s="8">
        <f>SUM(SenateDistrict38DemocraticPrimary[[#This Row],[David Carlucci (DEM)]:[Julie M. Goldberg (DEM)]])</f>
        <v>20170</v>
      </c>
    </row>
    <row r="4" spans="1:4" x14ac:dyDescent="0.25">
      <c r="A4" s="6" t="s">
        <v>146</v>
      </c>
      <c r="B4" s="7">
        <v>1267</v>
      </c>
      <c r="C4" s="7">
        <v>2803</v>
      </c>
      <c r="D4" s="9">
        <f>SUM(SenateDistrict38DemocraticPrimary[[#This Row],[David Carlucci (DEM)]:[Julie M. Goldberg (DEM)]])</f>
        <v>4070</v>
      </c>
    </row>
    <row r="5" spans="1:4" x14ac:dyDescent="0.25">
      <c r="A5" s="22" t="s">
        <v>65</v>
      </c>
      <c r="B5" s="21">
        <f>SUBTOTAL(109,SenateDistrict38DemocraticPrimary[David Carlucci (DEM)])</f>
        <v>13066</v>
      </c>
      <c r="C5" s="21">
        <f>SUBTOTAL(109,SenateDistrict38DemocraticPrimary[Julie M. Goldberg (DEM)])</f>
        <v>11174</v>
      </c>
      <c r="D5" s="20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7DB-3B71-468B-90B2-BB50721E0673}">
  <sheetPr>
    <pageSetUpPr fitToPage="1"/>
  </sheetPr>
  <dimension ref="A1:F6"/>
  <sheetViews>
    <sheetView workbookViewId="0">
      <selection activeCell="B20" sqref="B20"/>
    </sheetView>
  </sheetViews>
  <sheetFormatPr defaultRowHeight="15" x14ac:dyDescent="0.25"/>
  <cols>
    <col min="1" max="1" width="31.5703125" customWidth="1"/>
    <col min="2" max="5" width="18.5703125" customWidth="1"/>
    <col min="6" max="6" width="21.5703125" hidden="1" customWidth="1"/>
  </cols>
  <sheetData>
    <row r="1" spans="1:6" ht="24.95" customHeight="1" x14ac:dyDescent="0.25">
      <c r="A1" s="27" t="s">
        <v>153</v>
      </c>
    </row>
    <row r="2" spans="1:6" ht="24.95" customHeight="1" x14ac:dyDescent="0.25">
      <c r="A2" s="24" t="s">
        <v>64</v>
      </c>
      <c r="B2" s="60" t="s">
        <v>157</v>
      </c>
      <c r="C2" s="60" t="s">
        <v>158</v>
      </c>
      <c r="D2" s="60" t="s">
        <v>159</v>
      </c>
      <c r="E2" s="60" t="s">
        <v>160</v>
      </c>
      <c r="F2" s="17" t="s">
        <v>0</v>
      </c>
    </row>
    <row r="3" spans="1:6" x14ac:dyDescent="0.25">
      <c r="A3" s="29" t="s">
        <v>155</v>
      </c>
      <c r="B3" s="28">
        <v>775</v>
      </c>
      <c r="C3" s="28">
        <v>0</v>
      </c>
      <c r="D3" s="28">
        <v>0</v>
      </c>
      <c r="E3" s="28">
        <v>0</v>
      </c>
      <c r="F3" s="8">
        <f>SUM(B3:E3)</f>
        <v>775</v>
      </c>
    </row>
    <row r="4" spans="1:6" x14ac:dyDescent="0.25">
      <c r="A4" s="29" t="s">
        <v>150</v>
      </c>
      <c r="B4" s="28">
        <v>113</v>
      </c>
      <c r="C4" s="28">
        <v>0</v>
      </c>
      <c r="D4" s="28">
        <v>0</v>
      </c>
      <c r="E4" s="28">
        <v>0</v>
      </c>
      <c r="F4" s="8">
        <f t="shared" ref="F4:F5" si="0">SUM(B4:E4)</f>
        <v>113</v>
      </c>
    </row>
    <row r="5" spans="1:6" x14ac:dyDescent="0.25">
      <c r="A5" s="30" t="s">
        <v>156</v>
      </c>
      <c r="B5" s="31">
        <v>43</v>
      </c>
      <c r="C5" s="31">
        <v>1</v>
      </c>
      <c r="D5" s="31">
        <v>1</v>
      </c>
      <c r="E5" s="31">
        <v>1</v>
      </c>
      <c r="F5" s="35">
        <f t="shared" si="0"/>
        <v>46</v>
      </c>
    </row>
    <row r="6" spans="1:6" x14ac:dyDescent="0.25">
      <c r="A6" s="22" t="s">
        <v>65</v>
      </c>
      <c r="B6" s="21">
        <f>SUBTOTAL(109,SenateDistrict39ReformPrimary[James G. Skoufis (REF)])</f>
        <v>931</v>
      </c>
      <c r="C6" s="21">
        <f>SUBTOTAL(109,SenateDistrict39ReformPrimary[Sean Maloney (REF)])</f>
        <v>1</v>
      </c>
      <c r="D6" s="21">
        <f>SUBTOTAL(109,SenateDistrict39ReformPrimary[Jennifer Metzger (REF)])</f>
        <v>1</v>
      </c>
      <c r="E6" s="21">
        <f>SUBTOTAL(109,SenateDistrict39ReformPrimary[J Fred Muggs (REF)])</f>
        <v>1</v>
      </c>
      <c r="F6" s="20"/>
    </row>
  </sheetData>
  <pageMargins left="0.5" right="0.5" top="0.5" bottom="0.5" header="0.3" footer="0.3"/>
  <pageSetup fitToHeight="0" orientation="landscape" horizontalDpi="1200" verticalDpi="1200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D76-8601-4439-B4E3-B2C7999D471B}">
  <sheetPr>
    <pageSetUpPr fitToPage="1"/>
  </sheetPr>
  <dimension ref="A1:D6"/>
  <sheetViews>
    <sheetView workbookViewId="0">
      <selection activeCell="A5" sqref="A5"/>
    </sheetView>
  </sheetViews>
  <sheetFormatPr defaultRowHeight="15" x14ac:dyDescent="0.25"/>
  <cols>
    <col min="1" max="1" width="34.42578125" customWidth="1"/>
    <col min="2" max="3" width="20.5703125" customWidth="1"/>
    <col min="4" max="4" width="21.5703125" hidden="1" customWidth="1"/>
  </cols>
  <sheetData>
    <row r="1" spans="1:4" ht="24.95" customHeight="1" x14ac:dyDescent="0.25">
      <c r="A1" s="33" t="s">
        <v>161</v>
      </c>
    </row>
    <row r="2" spans="1:4" ht="24.95" customHeight="1" x14ac:dyDescent="0.25">
      <c r="A2" s="24" t="s">
        <v>64</v>
      </c>
      <c r="B2" s="60" t="s">
        <v>164</v>
      </c>
      <c r="C2" s="60" t="s">
        <v>165</v>
      </c>
      <c r="D2" s="17" t="s">
        <v>0</v>
      </c>
    </row>
    <row r="3" spans="1:4" ht="14.45" customHeight="1" x14ac:dyDescent="0.25">
      <c r="A3" s="34" t="s">
        <v>162</v>
      </c>
      <c r="B3" s="25">
        <v>471</v>
      </c>
      <c r="C3" s="25">
        <v>527</v>
      </c>
      <c r="D3" s="36">
        <f>SUM(B3:C3)</f>
        <v>998</v>
      </c>
    </row>
    <row r="4" spans="1:4" ht="14.45" customHeight="1" x14ac:dyDescent="0.25">
      <c r="A4" s="34" t="s">
        <v>163</v>
      </c>
      <c r="B4" s="25">
        <v>1294</v>
      </c>
      <c r="C4" s="25">
        <v>1200</v>
      </c>
      <c r="D4" s="36">
        <f t="shared" ref="D4:D5" si="0">SUM(B4:C4)</f>
        <v>2494</v>
      </c>
    </row>
    <row r="5" spans="1:4" ht="14.45" customHeight="1" x14ac:dyDescent="0.25">
      <c r="A5" s="34" t="s">
        <v>146</v>
      </c>
      <c r="B5" s="25">
        <v>9882</v>
      </c>
      <c r="C5" s="25">
        <v>8392</v>
      </c>
      <c r="D5" s="36">
        <f t="shared" si="0"/>
        <v>18274</v>
      </c>
    </row>
    <row r="6" spans="1:4" x14ac:dyDescent="0.25">
      <c r="A6" s="22" t="s">
        <v>65</v>
      </c>
      <c r="B6" s="21">
        <f>SUBTOTAL(109,SenateDistrict40DemocraticPrimary[Peter B. Harckham (DEM)])</f>
        <v>11647</v>
      </c>
      <c r="C6" s="21">
        <f>SUBTOTAL(109,SenateDistrict40DemocraticPrimary[Robert T. Kesten (DEM)])</f>
        <v>10119</v>
      </c>
      <c r="D6" s="12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BCB9-1B2A-44AF-9284-42ABFC63DA8E}">
  <sheetPr>
    <pageSetUpPr fitToPage="1"/>
  </sheetPr>
  <dimension ref="A1:D7"/>
  <sheetViews>
    <sheetView workbookViewId="0">
      <selection activeCell="A2" sqref="A2:C7"/>
    </sheetView>
  </sheetViews>
  <sheetFormatPr defaultRowHeight="15" x14ac:dyDescent="0.25"/>
  <cols>
    <col min="1" max="1" width="31.5703125" customWidth="1"/>
    <col min="2" max="3" width="18.5703125" customWidth="1"/>
    <col min="4" max="4" width="21.5703125" hidden="1" customWidth="1"/>
  </cols>
  <sheetData>
    <row r="1" spans="1:4" ht="24.95" customHeight="1" x14ac:dyDescent="0.25">
      <c r="A1" s="37" t="s">
        <v>166</v>
      </c>
    </row>
    <row r="2" spans="1:4" ht="24.95" customHeight="1" x14ac:dyDescent="0.25">
      <c r="A2" s="26" t="s">
        <v>64</v>
      </c>
      <c r="B2" s="65" t="s">
        <v>168</v>
      </c>
      <c r="C2" s="65" t="s">
        <v>169</v>
      </c>
      <c r="D2" s="70" t="s">
        <v>0</v>
      </c>
    </row>
    <row r="3" spans="1:4" x14ac:dyDescent="0.25">
      <c r="A3" s="62" t="s">
        <v>114</v>
      </c>
      <c r="B3" s="66">
        <v>1381</v>
      </c>
      <c r="C3" s="66">
        <v>2525</v>
      </c>
      <c r="D3" s="39">
        <f>SUM(B3:C3)</f>
        <v>3906</v>
      </c>
    </row>
    <row r="4" spans="1:4" x14ac:dyDescent="0.25">
      <c r="A4" s="62" t="s">
        <v>167</v>
      </c>
      <c r="B4" s="71">
        <v>172</v>
      </c>
      <c r="C4" s="71">
        <v>421</v>
      </c>
      <c r="D4" s="39">
        <f t="shared" ref="D4:D6" si="0">SUM(B4:C4)</f>
        <v>593</v>
      </c>
    </row>
    <row r="5" spans="1:4" x14ac:dyDescent="0.25">
      <c r="A5" s="62" t="s">
        <v>155</v>
      </c>
      <c r="B5" s="66">
        <v>4357</v>
      </c>
      <c r="C5" s="66">
        <v>3875</v>
      </c>
      <c r="D5" s="39">
        <f t="shared" si="0"/>
        <v>8232</v>
      </c>
    </row>
    <row r="6" spans="1:4" x14ac:dyDescent="0.25">
      <c r="A6" s="62" t="s">
        <v>156</v>
      </c>
      <c r="B6" s="71">
        <v>797</v>
      </c>
      <c r="C6" s="66">
        <v>3976</v>
      </c>
      <c r="D6" s="39">
        <f t="shared" si="0"/>
        <v>4773</v>
      </c>
    </row>
    <row r="7" spans="1:4" x14ac:dyDescent="0.25">
      <c r="A7" s="72" t="s">
        <v>65</v>
      </c>
      <c r="B7" s="69">
        <f>SUBTOTAL(109,SenateDistrict42DemocraticPrimary[Pramilla Malick (DEM)])</f>
        <v>6707</v>
      </c>
      <c r="C7" s="69">
        <f>SUBTOTAL(109,SenateDistrict42DemocraticPrimary[Jen Metzger (DEM)])</f>
        <v>10797</v>
      </c>
      <c r="D7" s="4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D556-0FF6-4F0E-AC31-7FB6626D9DAD}">
  <sheetPr>
    <pageSetUpPr fitToPage="1"/>
  </sheetPr>
  <dimension ref="A1:F14"/>
  <sheetViews>
    <sheetView workbookViewId="0">
      <selection activeCell="A13" sqref="A13:XFD15"/>
    </sheetView>
  </sheetViews>
  <sheetFormatPr defaultRowHeight="15" x14ac:dyDescent="0.25"/>
  <cols>
    <col min="1" max="1" width="25.5703125" customWidth="1"/>
    <col min="2" max="6" width="18.5703125" customWidth="1"/>
  </cols>
  <sheetData>
    <row r="1" spans="1:6" ht="24.95" customHeight="1" x14ac:dyDescent="0.25">
      <c r="A1" s="43" t="s">
        <v>170</v>
      </c>
    </row>
    <row r="2" spans="1:6" ht="24.95" customHeight="1" x14ac:dyDescent="0.25">
      <c r="A2" s="24" t="s">
        <v>154</v>
      </c>
      <c r="B2" s="58" t="s">
        <v>182</v>
      </c>
      <c r="C2" s="58" t="s">
        <v>167</v>
      </c>
      <c r="D2" s="58" t="s">
        <v>155</v>
      </c>
      <c r="E2" s="58" t="s">
        <v>156</v>
      </c>
      <c r="F2" s="59" t="s">
        <v>129</v>
      </c>
    </row>
    <row r="3" spans="1:6" x14ac:dyDescent="0.25">
      <c r="A3" s="52" t="s">
        <v>171</v>
      </c>
      <c r="B3" s="44">
        <v>163</v>
      </c>
      <c r="C3" s="44">
        <v>20</v>
      </c>
      <c r="D3" s="44">
        <v>303</v>
      </c>
      <c r="E3" s="44">
        <v>111</v>
      </c>
      <c r="F3" s="45">
        <f>SUM(SenateDistrict42ReformPrimary[[#This Row],[Sullivan County      Vote Results]:[Part of Ulster County Vote Results]])</f>
        <v>597</v>
      </c>
    </row>
    <row r="4" spans="1:6" x14ac:dyDescent="0.25">
      <c r="A4" s="52" t="s">
        <v>172</v>
      </c>
      <c r="B4" s="44">
        <v>1</v>
      </c>
      <c r="C4" s="44">
        <v>0</v>
      </c>
      <c r="D4" s="44">
        <v>0</v>
      </c>
      <c r="E4" s="44">
        <v>0</v>
      </c>
      <c r="F4" s="45">
        <f>SUM(SenateDistrict42ReformPrimary[[#This Row],[Sullivan County      Vote Results]:[Part of Ulster County Vote Results]])</f>
        <v>1</v>
      </c>
    </row>
    <row r="5" spans="1:6" x14ac:dyDescent="0.25">
      <c r="A5" s="52" t="s">
        <v>173</v>
      </c>
      <c r="B5" s="44">
        <v>1</v>
      </c>
      <c r="C5" s="44">
        <v>0</v>
      </c>
      <c r="D5" s="44">
        <v>0</v>
      </c>
      <c r="E5" s="44">
        <v>0</v>
      </c>
      <c r="F5" s="45">
        <f>SUM(SenateDistrict42ReformPrimary[[#This Row],[Sullivan County      Vote Results]:[Part of Ulster County Vote Results]])</f>
        <v>1</v>
      </c>
    </row>
    <row r="6" spans="1:6" x14ac:dyDescent="0.25">
      <c r="A6" s="52" t="s">
        <v>174</v>
      </c>
      <c r="B6" s="44">
        <v>34</v>
      </c>
      <c r="C6" s="44">
        <v>0</v>
      </c>
      <c r="D6" s="44">
        <v>0</v>
      </c>
      <c r="E6" s="44">
        <v>0</v>
      </c>
      <c r="F6" s="45">
        <f>SUM(SenateDistrict42ReformPrimary[[#This Row],[Sullivan County      Vote Results]:[Part of Ulster County Vote Results]])</f>
        <v>34</v>
      </c>
    </row>
    <row r="7" spans="1:6" x14ac:dyDescent="0.25">
      <c r="A7" s="52" t="s">
        <v>175</v>
      </c>
      <c r="B7" s="44">
        <v>1</v>
      </c>
      <c r="C7" s="44">
        <v>0</v>
      </c>
      <c r="D7" s="44">
        <v>0</v>
      </c>
      <c r="E7" s="44">
        <v>0</v>
      </c>
      <c r="F7" s="45">
        <f>SUM(SenateDistrict42ReformPrimary[[#This Row],[Sullivan County      Vote Results]:[Part of Ulster County Vote Results]])</f>
        <v>1</v>
      </c>
    </row>
    <row r="8" spans="1:6" x14ac:dyDescent="0.25">
      <c r="A8" s="52" t="s">
        <v>176</v>
      </c>
      <c r="B8" s="44">
        <v>1</v>
      </c>
      <c r="C8" s="44">
        <v>0</v>
      </c>
      <c r="D8" s="44">
        <v>0</v>
      </c>
      <c r="E8" s="44">
        <v>0</v>
      </c>
      <c r="F8" s="45">
        <f>SUM(SenateDistrict42ReformPrimary[[#This Row],[Sullivan County      Vote Results]:[Part of Ulster County Vote Results]])</f>
        <v>1</v>
      </c>
    </row>
    <row r="9" spans="1:6" x14ac:dyDescent="0.25">
      <c r="A9" s="52" t="s">
        <v>177</v>
      </c>
      <c r="B9" s="44">
        <v>1</v>
      </c>
      <c r="C9" s="44">
        <v>0</v>
      </c>
      <c r="D9" s="44">
        <v>0</v>
      </c>
      <c r="E9" s="44">
        <v>0</v>
      </c>
      <c r="F9" s="45">
        <f>SUM(SenateDistrict42ReformPrimary[[#This Row],[Sullivan County      Vote Results]:[Part of Ulster County Vote Results]])</f>
        <v>1</v>
      </c>
    </row>
    <row r="10" spans="1:6" x14ac:dyDescent="0.25">
      <c r="A10" s="52" t="s">
        <v>178</v>
      </c>
      <c r="B10" s="44">
        <v>1</v>
      </c>
      <c r="C10" s="44">
        <v>0</v>
      </c>
      <c r="D10" s="44">
        <v>0</v>
      </c>
      <c r="E10" s="44">
        <v>0</v>
      </c>
      <c r="F10" s="45">
        <f>SUM(SenateDistrict42ReformPrimary[[#This Row],[Sullivan County      Vote Results]:[Part of Ulster County Vote Results]])</f>
        <v>1</v>
      </c>
    </row>
    <row r="11" spans="1:6" x14ac:dyDescent="0.25">
      <c r="A11" s="52" t="s">
        <v>179</v>
      </c>
      <c r="B11" s="44">
        <v>1</v>
      </c>
      <c r="C11" s="44">
        <v>0</v>
      </c>
      <c r="D11" s="44">
        <v>0</v>
      </c>
      <c r="E11" s="44">
        <v>0</v>
      </c>
      <c r="F11" s="45">
        <f>SUM(SenateDistrict42ReformPrimary[[#This Row],[Sullivan County      Vote Results]:[Part of Ulster County Vote Results]])</f>
        <v>1</v>
      </c>
    </row>
    <row r="12" spans="1:6" x14ac:dyDescent="0.25">
      <c r="A12" s="52" t="s">
        <v>180</v>
      </c>
      <c r="B12" s="44">
        <v>7</v>
      </c>
      <c r="C12" s="44">
        <v>0</v>
      </c>
      <c r="D12" s="44">
        <v>0</v>
      </c>
      <c r="E12" s="44">
        <v>0</v>
      </c>
      <c r="F12" s="45">
        <f>SUM(SenateDistrict42ReformPrimary[[#This Row],[Sullivan County      Vote Results]:[Part of Ulster County Vote Results]])</f>
        <v>7</v>
      </c>
    </row>
    <row r="13" spans="1:6" x14ac:dyDescent="0.25">
      <c r="A13" s="53" t="s">
        <v>181</v>
      </c>
      <c r="B13" s="47">
        <v>1</v>
      </c>
      <c r="C13" s="47">
        <v>0</v>
      </c>
      <c r="D13" s="47">
        <v>0</v>
      </c>
      <c r="E13" s="47">
        <v>0</v>
      </c>
      <c r="F13" s="48">
        <f>SUM(SenateDistrict42ReformPrimary[[#This Row],[Sullivan County      Vote Results]:[Part of Ulster County Vote Results]])</f>
        <v>1</v>
      </c>
    </row>
    <row r="14" spans="1:6" hidden="1" x14ac:dyDescent="0.25">
      <c r="A14" s="46" t="s">
        <v>0</v>
      </c>
      <c r="B14" s="47">
        <f>SUBTOTAL(109,SenateDistrict42ReformPrimary[Sullivan County      Vote Results])</f>
        <v>212</v>
      </c>
      <c r="C14" s="47">
        <f>SUBTOTAL(109,SenateDistrict42ReformPrimary[Part of Delaware County Vote Results])</f>
        <v>20</v>
      </c>
      <c r="D14" s="47">
        <f>SUBTOTAL(109,SenateDistrict42ReformPrimary[Part of Orange County Vote Results])</f>
        <v>303</v>
      </c>
      <c r="E14" s="47">
        <f>SUBTOTAL(109,SenateDistrict42ReformPrimary[Part of Ulster County Vote Results])</f>
        <v>111</v>
      </c>
      <c r="F14" s="5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C9A3-89D0-404A-B120-CB4609C43FCC}">
  <sheetPr>
    <pageSetUpPr fitToPage="1"/>
  </sheetPr>
  <dimension ref="A1:G14"/>
  <sheetViews>
    <sheetView workbookViewId="0">
      <selection activeCell="A2" sqref="A2:B13"/>
    </sheetView>
  </sheetViews>
  <sheetFormatPr defaultRowHeight="15" x14ac:dyDescent="0.25"/>
  <cols>
    <col min="1" max="1" width="25.5703125" customWidth="1"/>
    <col min="2" max="7" width="17.5703125" customWidth="1"/>
  </cols>
  <sheetData>
    <row r="1" spans="1:7" ht="24.95" customHeight="1" x14ac:dyDescent="0.25">
      <c r="A1" s="54" t="s">
        <v>183</v>
      </c>
    </row>
    <row r="2" spans="1:7" ht="24.95" customHeight="1" x14ac:dyDescent="0.25">
      <c r="A2" s="24" t="s">
        <v>154</v>
      </c>
      <c r="B2" s="58" t="s">
        <v>197</v>
      </c>
      <c r="C2" s="58" t="s">
        <v>198</v>
      </c>
      <c r="D2" s="58" t="s">
        <v>184</v>
      </c>
      <c r="E2" s="58" t="s">
        <v>185</v>
      </c>
      <c r="F2" s="58" t="s">
        <v>186</v>
      </c>
      <c r="G2" s="59" t="s">
        <v>129</v>
      </c>
    </row>
    <row r="3" spans="1:7" x14ac:dyDescent="0.25">
      <c r="A3" s="52" t="s">
        <v>187</v>
      </c>
      <c r="B3" s="55">
        <v>93</v>
      </c>
      <c r="C3" s="55">
        <v>14</v>
      </c>
      <c r="D3" s="55">
        <v>14</v>
      </c>
      <c r="E3" s="55">
        <v>472</v>
      </c>
      <c r="F3" s="55">
        <v>506</v>
      </c>
      <c r="G3" s="56">
        <f>SUM(SenateDistrict49ReformPrimary[[#This Row],[Fulton County        Vote Results]:[Part of Schenectady County Vote Results]])</f>
        <v>1099</v>
      </c>
    </row>
    <row r="4" spans="1:7" x14ac:dyDescent="0.25">
      <c r="A4" s="52" t="s">
        <v>188</v>
      </c>
      <c r="B4" s="55">
        <v>0</v>
      </c>
      <c r="C4" s="55">
        <v>0</v>
      </c>
      <c r="D4" s="55">
        <v>2</v>
      </c>
      <c r="E4" s="55">
        <v>87</v>
      </c>
      <c r="F4" s="55">
        <v>312</v>
      </c>
      <c r="G4" s="56">
        <f>SUM(SenateDistrict49ReformPrimary[[#This Row],[Fulton County        Vote Results]:[Part of Schenectady County Vote Results]])</f>
        <v>401</v>
      </c>
    </row>
    <row r="5" spans="1:7" x14ac:dyDescent="0.25">
      <c r="A5" s="52" t="s">
        <v>189</v>
      </c>
      <c r="B5" s="55">
        <v>0</v>
      </c>
      <c r="C5" s="55">
        <v>0</v>
      </c>
      <c r="D5" s="55">
        <v>0</v>
      </c>
      <c r="E5" s="55">
        <v>1</v>
      </c>
      <c r="F5" s="55">
        <v>0</v>
      </c>
      <c r="G5" s="56">
        <f>SUM(SenateDistrict49ReformPrimary[[#This Row],[Fulton County        Vote Results]:[Part of Schenectady County Vote Results]])</f>
        <v>1</v>
      </c>
    </row>
    <row r="6" spans="1:7" x14ac:dyDescent="0.25">
      <c r="A6" s="52" t="s">
        <v>190</v>
      </c>
      <c r="B6" s="55">
        <v>0</v>
      </c>
      <c r="C6" s="55">
        <v>0</v>
      </c>
      <c r="D6" s="55">
        <v>0</v>
      </c>
      <c r="E6" s="55">
        <v>1</v>
      </c>
      <c r="F6" s="55">
        <v>0</v>
      </c>
      <c r="G6" s="56">
        <f>SUM(SenateDistrict49ReformPrimary[[#This Row],[Fulton County        Vote Results]:[Part of Schenectady County Vote Results]])</f>
        <v>1</v>
      </c>
    </row>
    <row r="7" spans="1:7" x14ac:dyDescent="0.25">
      <c r="A7" s="52" t="s">
        <v>173</v>
      </c>
      <c r="B7" s="55">
        <v>0</v>
      </c>
      <c r="C7" s="55">
        <v>0</v>
      </c>
      <c r="D7" s="55">
        <v>0</v>
      </c>
      <c r="E7" s="55">
        <v>1</v>
      </c>
      <c r="F7" s="55">
        <v>0</v>
      </c>
      <c r="G7" s="56">
        <f>SUM(SenateDistrict49ReformPrimary[[#This Row],[Fulton County        Vote Results]:[Part of Schenectady County Vote Results]])</f>
        <v>1</v>
      </c>
    </row>
    <row r="8" spans="1:7" x14ac:dyDescent="0.25">
      <c r="A8" s="52" t="s">
        <v>191</v>
      </c>
      <c r="B8" s="55">
        <v>0</v>
      </c>
      <c r="C8" s="55">
        <v>0</v>
      </c>
      <c r="D8" s="55">
        <v>0</v>
      </c>
      <c r="E8" s="55">
        <v>0</v>
      </c>
      <c r="F8" s="55">
        <v>1</v>
      </c>
      <c r="G8" s="56">
        <f>SUM(SenateDistrict49ReformPrimary[[#This Row],[Fulton County        Vote Results]:[Part of Schenectady County Vote Results]])</f>
        <v>1</v>
      </c>
    </row>
    <row r="9" spans="1:7" x14ac:dyDescent="0.25">
      <c r="A9" s="52" t="s">
        <v>192</v>
      </c>
      <c r="B9" s="55">
        <v>0</v>
      </c>
      <c r="C9" s="55">
        <v>0</v>
      </c>
      <c r="D9" s="55">
        <v>0</v>
      </c>
      <c r="E9" s="55">
        <v>0</v>
      </c>
      <c r="F9" s="55">
        <v>1</v>
      </c>
      <c r="G9" s="56">
        <f>SUM(SenateDistrict49ReformPrimary[[#This Row],[Fulton County        Vote Results]:[Part of Schenectady County Vote Results]])</f>
        <v>1</v>
      </c>
    </row>
    <row r="10" spans="1:7" x14ac:dyDescent="0.25">
      <c r="A10" s="52" t="s">
        <v>193</v>
      </c>
      <c r="B10" s="55">
        <v>0</v>
      </c>
      <c r="C10" s="55">
        <v>0</v>
      </c>
      <c r="D10" s="55">
        <v>0</v>
      </c>
      <c r="E10" s="55">
        <v>0</v>
      </c>
      <c r="F10" s="55">
        <v>1</v>
      </c>
      <c r="G10" s="56">
        <f>SUM(SenateDistrict49ReformPrimary[[#This Row],[Fulton County        Vote Results]:[Part of Schenectady County Vote Results]])</f>
        <v>1</v>
      </c>
    </row>
    <row r="11" spans="1:7" x14ac:dyDescent="0.25">
      <c r="A11" s="52" t="s">
        <v>194</v>
      </c>
      <c r="B11" s="55">
        <v>0</v>
      </c>
      <c r="C11" s="55">
        <v>0</v>
      </c>
      <c r="D11" s="55">
        <v>0</v>
      </c>
      <c r="E11" s="55">
        <v>0</v>
      </c>
      <c r="F11" s="55">
        <v>1</v>
      </c>
      <c r="G11" s="56">
        <f>SUM(SenateDistrict49ReformPrimary[[#This Row],[Fulton County        Vote Results]:[Part of Schenectady County Vote Results]])</f>
        <v>1</v>
      </c>
    </row>
    <row r="12" spans="1:7" x14ac:dyDescent="0.25">
      <c r="A12" s="52" t="s">
        <v>195</v>
      </c>
      <c r="B12" s="55">
        <v>0</v>
      </c>
      <c r="C12" s="55">
        <v>0</v>
      </c>
      <c r="D12" s="55">
        <v>0</v>
      </c>
      <c r="E12" s="55">
        <v>0</v>
      </c>
      <c r="F12" s="55">
        <v>2</v>
      </c>
      <c r="G12" s="56">
        <f>SUM(SenateDistrict49ReformPrimary[[#This Row],[Fulton County        Vote Results]:[Part of Schenectady County Vote Results]])</f>
        <v>2</v>
      </c>
    </row>
    <row r="13" spans="1:7" x14ac:dyDescent="0.25">
      <c r="A13" s="52" t="s">
        <v>196</v>
      </c>
      <c r="B13" s="55">
        <v>0</v>
      </c>
      <c r="C13" s="55">
        <v>0</v>
      </c>
      <c r="D13" s="55">
        <v>0</v>
      </c>
      <c r="E13" s="55">
        <v>0</v>
      </c>
      <c r="F13" s="55">
        <v>1</v>
      </c>
      <c r="G13" s="56">
        <f>SUM(SenateDistrict49ReformPrimary[[#This Row],[Fulton County        Vote Results]:[Part of Schenectady County Vote Results]])</f>
        <v>1</v>
      </c>
    </row>
    <row r="14" spans="1:7" hidden="1" x14ac:dyDescent="0.25">
      <c r="A14" s="57" t="s">
        <v>0</v>
      </c>
      <c r="B14" s="50">
        <f>SUBTOTAL(109,SenateDistrict49ReformPrimary[Fulton County        Vote Results])</f>
        <v>93</v>
      </c>
      <c r="C14" s="50">
        <f>SUBTOTAL(109,SenateDistrict49ReformPrimary[Hamilton County        Vote Results])</f>
        <v>14</v>
      </c>
      <c r="D14" s="50">
        <f>SUBTOTAL(109,SenateDistrict49ReformPrimary[Part of Herkimer County Vote Results])</f>
        <v>16</v>
      </c>
      <c r="E14" s="50">
        <f>SUBTOTAL(109,SenateDistrict49ReformPrimary[Part of Saratoga County Vote Results])</f>
        <v>562</v>
      </c>
      <c r="F14" s="50">
        <f>SUBTOTAL(109,SenateDistrict49ReformPrimary[Part of Schenectady County Vote Results])</f>
        <v>825</v>
      </c>
      <c r="G14" s="49"/>
    </row>
  </sheetData>
  <pageMargins left="0.5" right="0.5" top="0.5" bottom="0.5" header="0.3" footer="0.3"/>
  <pageSetup scale="97" fitToHeight="0" orientation="landscape" horizontalDpi="4294967295" verticalDpi="4294967295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769F-ACAA-4382-A98C-06EFCCB55428}">
  <sheetPr>
    <pageSetUpPr fitToPage="1"/>
  </sheetPr>
  <dimension ref="A1:D6"/>
  <sheetViews>
    <sheetView workbookViewId="0">
      <selection activeCell="A2" sqref="A2:C6"/>
    </sheetView>
  </sheetViews>
  <sheetFormatPr defaultRowHeight="15" x14ac:dyDescent="0.25"/>
  <cols>
    <col min="1" max="1" width="31.5703125" customWidth="1"/>
    <col min="2" max="3" width="19.7109375" customWidth="1"/>
    <col min="4" max="4" width="19.7109375" hidden="1" customWidth="1"/>
  </cols>
  <sheetData>
    <row r="1" spans="1:4" ht="24.95" customHeight="1" x14ac:dyDescent="0.25">
      <c r="A1" s="61" t="s">
        <v>199</v>
      </c>
    </row>
    <row r="2" spans="1:4" ht="24.95" customHeight="1" x14ac:dyDescent="0.25">
      <c r="A2" s="26" t="s">
        <v>64</v>
      </c>
      <c r="B2" s="65" t="s">
        <v>202</v>
      </c>
      <c r="C2" s="65" t="s">
        <v>203</v>
      </c>
      <c r="D2" s="64" t="s">
        <v>0</v>
      </c>
    </row>
    <row r="3" spans="1:4" x14ac:dyDescent="0.25">
      <c r="A3" s="62" t="s">
        <v>91</v>
      </c>
      <c r="B3" s="66">
        <v>1329</v>
      </c>
      <c r="C3" s="66">
        <v>1918</v>
      </c>
      <c r="D3" s="39">
        <f>SUM(B3:C3)</f>
        <v>3247</v>
      </c>
    </row>
    <row r="4" spans="1:4" x14ac:dyDescent="0.25">
      <c r="A4" s="62" t="s">
        <v>200</v>
      </c>
      <c r="B4" s="66">
        <v>592</v>
      </c>
      <c r="C4" s="66">
        <v>189</v>
      </c>
      <c r="D4" s="39">
        <f t="shared" ref="D4:D5" si="0">SUM(B4:C4)</f>
        <v>781</v>
      </c>
    </row>
    <row r="5" spans="1:4" x14ac:dyDescent="0.25">
      <c r="A5" s="67" t="s">
        <v>201</v>
      </c>
      <c r="B5" s="66">
        <v>6632</v>
      </c>
      <c r="C5" s="66">
        <v>5836</v>
      </c>
      <c r="D5" s="39">
        <f t="shared" si="0"/>
        <v>12468</v>
      </c>
    </row>
    <row r="6" spans="1:4" x14ac:dyDescent="0.25">
      <c r="A6" s="68" t="s">
        <v>65</v>
      </c>
      <c r="B6" s="69">
        <f>SUBTOTAL(109,Table13[Rachel May (DEM)])</f>
        <v>8553</v>
      </c>
      <c r="C6" s="69">
        <f>SUBTOTAL(109,Table13[David J. Valesky (DEM)])</f>
        <v>7943</v>
      </c>
      <c r="D6" s="63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5A16-55B9-4579-9131-B3DCD015ACAC}">
  <sheetPr>
    <pageSetUpPr fitToPage="1"/>
  </sheetPr>
  <dimension ref="A1:F65"/>
  <sheetViews>
    <sheetView topLeftCell="A46" workbookViewId="0">
      <selection activeCell="E17" sqref="E17"/>
    </sheetView>
  </sheetViews>
  <sheetFormatPr defaultRowHeight="15" x14ac:dyDescent="0.25"/>
  <cols>
    <col min="1" max="1" width="31.7109375" customWidth="1"/>
    <col min="2" max="5" width="22.5703125" customWidth="1"/>
    <col min="6" max="6" width="21.7109375" hidden="1" customWidth="1"/>
  </cols>
  <sheetData>
    <row r="1" spans="1:6" ht="24.95" customHeight="1" x14ac:dyDescent="0.25">
      <c r="A1" s="3" t="s">
        <v>133</v>
      </c>
    </row>
    <row r="2" spans="1:6" s="15" customFormat="1" ht="24.95" customHeight="1" x14ac:dyDescent="0.25">
      <c r="A2" s="16" t="s">
        <v>64</v>
      </c>
      <c r="B2" s="60" t="s">
        <v>134</v>
      </c>
      <c r="C2" s="60" t="s">
        <v>135</v>
      </c>
      <c r="D2" s="60" t="s">
        <v>136</v>
      </c>
      <c r="E2" s="60" t="s">
        <v>137</v>
      </c>
      <c r="F2" s="17" t="s">
        <v>0</v>
      </c>
    </row>
    <row r="3" spans="1:6" x14ac:dyDescent="0.25">
      <c r="A3" s="14" t="s">
        <v>67</v>
      </c>
      <c r="B3" s="1">
        <v>9111</v>
      </c>
      <c r="C3" s="1">
        <v>4257</v>
      </c>
      <c r="D3" s="1">
        <v>1716</v>
      </c>
      <c r="E3" s="1">
        <v>11475</v>
      </c>
      <c r="F3" s="8">
        <f>SUM(B3:E3)</f>
        <v>26559</v>
      </c>
    </row>
    <row r="4" spans="1:6" x14ac:dyDescent="0.25">
      <c r="A4" s="14" t="s">
        <v>68</v>
      </c>
      <c r="B4" s="1">
        <v>625</v>
      </c>
      <c r="C4" s="1">
        <v>200</v>
      </c>
      <c r="D4" s="1">
        <v>66</v>
      </c>
      <c r="E4" s="1">
        <v>382</v>
      </c>
      <c r="F4" s="8">
        <f t="shared" ref="F4:F64" si="0">SUM(B4:E4)</f>
        <v>1273</v>
      </c>
    </row>
    <row r="5" spans="1:6" x14ac:dyDescent="0.25">
      <c r="A5" s="14" t="s">
        <v>69</v>
      </c>
      <c r="B5" s="1">
        <v>4504</v>
      </c>
      <c r="C5" s="1">
        <v>1702</v>
      </c>
      <c r="D5" s="1">
        <v>415</v>
      </c>
      <c r="E5" s="1">
        <v>3710</v>
      </c>
      <c r="F5" s="8">
        <f t="shared" si="0"/>
        <v>10331</v>
      </c>
    </row>
    <row r="6" spans="1:6" x14ac:dyDescent="0.25">
      <c r="A6" s="14" t="s">
        <v>70</v>
      </c>
      <c r="B6" s="1">
        <v>1200</v>
      </c>
      <c r="C6" s="1">
        <v>318</v>
      </c>
      <c r="D6" s="1">
        <v>201</v>
      </c>
      <c r="E6" s="1">
        <v>581</v>
      </c>
      <c r="F6" s="8">
        <f t="shared" si="0"/>
        <v>2300</v>
      </c>
    </row>
    <row r="7" spans="1:6" x14ac:dyDescent="0.25">
      <c r="A7" s="14" t="s">
        <v>71</v>
      </c>
      <c r="B7" s="1">
        <v>1941</v>
      </c>
      <c r="C7" s="1">
        <v>538</v>
      </c>
      <c r="D7" s="1">
        <v>103</v>
      </c>
      <c r="E7" s="1">
        <v>840</v>
      </c>
      <c r="F7" s="8">
        <f t="shared" si="0"/>
        <v>3422</v>
      </c>
    </row>
    <row r="8" spans="1:6" x14ac:dyDescent="0.25">
      <c r="A8" s="14" t="s">
        <v>72</v>
      </c>
      <c r="B8" s="1">
        <v>2468</v>
      </c>
      <c r="C8" s="1">
        <v>753</v>
      </c>
      <c r="D8" s="1">
        <v>295</v>
      </c>
      <c r="E8" s="1">
        <v>1355</v>
      </c>
      <c r="F8" s="8">
        <f t="shared" si="0"/>
        <v>4871</v>
      </c>
    </row>
    <row r="9" spans="1:6" x14ac:dyDescent="0.25">
      <c r="A9" s="14" t="s">
        <v>73</v>
      </c>
      <c r="B9" s="1">
        <v>1107</v>
      </c>
      <c r="C9" s="1">
        <v>925</v>
      </c>
      <c r="D9" s="1">
        <v>224</v>
      </c>
      <c r="E9" s="1">
        <v>1051</v>
      </c>
      <c r="F9" s="8">
        <f t="shared" si="0"/>
        <v>3307</v>
      </c>
    </row>
    <row r="10" spans="1:6" x14ac:dyDescent="0.25">
      <c r="A10" s="14" t="s">
        <v>74</v>
      </c>
      <c r="B10" s="1">
        <v>678</v>
      </c>
      <c r="C10" s="1">
        <v>233</v>
      </c>
      <c r="D10" s="1">
        <v>48</v>
      </c>
      <c r="E10" s="1">
        <v>571</v>
      </c>
      <c r="F10" s="8">
        <f t="shared" si="0"/>
        <v>1530</v>
      </c>
    </row>
    <row r="11" spans="1:6" x14ac:dyDescent="0.25">
      <c r="A11" s="14" t="s">
        <v>75</v>
      </c>
      <c r="B11" s="1">
        <v>692</v>
      </c>
      <c r="C11" s="1">
        <v>528</v>
      </c>
      <c r="D11" s="1">
        <v>110</v>
      </c>
      <c r="E11" s="1">
        <v>1202</v>
      </c>
      <c r="F11" s="8">
        <f t="shared" si="0"/>
        <v>2532</v>
      </c>
    </row>
    <row r="12" spans="1:6" x14ac:dyDescent="0.25">
      <c r="A12" s="14" t="s">
        <v>76</v>
      </c>
      <c r="B12" s="1">
        <v>1350</v>
      </c>
      <c r="C12" s="1">
        <v>619</v>
      </c>
      <c r="D12" s="1">
        <v>160</v>
      </c>
      <c r="E12" s="1">
        <v>3790</v>
      </c>
      <c r="F12" s="8">
        <f t="shared" si="0"/>
        <v>5919</v>
      </c>
    </row>
    <row r="13" spans="1:6" x14ac:dyDescent="0.25">
      <c r="A13" s="14" t="s">
        <v>77</v>
      </c>
      <c r="B13" s="1">
        <v>847</v>
      </c>
      <c r="C13" s="1">
        <v>288</v>
      </c>
      <c r="D13" s="1">
        <v>51</v>
      </c>
      <c r="E13" s="1">
        <v>713</v>
      </c>
      <c r="F13" s="8">
        <f t="shared" si="0"/>
        <v>1899</v>
      </c>
    </row>
    <row r="14" spans="1:6" x14ac:dyDescent="0.25">
      <c r="A14" s="14" t="s">
        <v>78</v>
      </c>
      <c r="B14" s="1">
        <v>546</v>
      </c>
      <c r="C14" s="1">
        <v>306</v>
      </c>
      <c r="D14" s="1">
        <v>62</v>
      </c>
      <c r="E14" s="1">
        <v>1218</v>
      </c>
      <c r="F14" s="8">
        <f t="shared" si="0"/>
        <v>2132</v>
      </c>
    </row>
    <row r="15" spans="1:6" x14ac:dyDescent="0.25">
      <c r="A15" s="14" t="s">
        <v>79</v>
      </c>
      <c r="B15" s="1">
        <v>6807</v>
      </c>
      <c r="C15" s="1">
        <v>3905</v>
      </c>
      <c r="D15" s="1">
        <v>395</v>
      </c>
      <c r="E15" s="1">
        <v>8540</v>
      </c>
      <c r="F15" s="8">
        <f t="shared" si="0"/>
        <v>19647</v>
      </c>
    </row>
    <row r="16" spans="1:6" x14ac:dyDescent="0.25">
      <c r="A16" s="14" t="s">
        <v>80</v>
      </c>
      <c r="B16" s="1">
        <v>32879</v>
      </c>
      <c r="C16" s="1">
        <v>10228</v>
      </c>
      <c r="D16" s="1">
        <v>12540</v>
      </c>
      <c r="E16" s="1">
        <v>19762</v>
      </c>
      <c r="F16" s="8">
        <f t="shared" si="0"/>
        <v>75409</v>
      </c>
    </row>
    <row r="17" spans="1:6" x14ac:dyDescent="0.25">
      <c r="A17" s="14" t="s">
        <v>81</v>
      </c>
      <c r="B17" s="1">
        <v>347</v>
      </c>
      <c r="C17" s="1">
        <v>313</v>
      </c>
      <c r="D17" s="1">
        <v>58</v>
      </c>
      <c r="E17" s="1">
        <v>875</v>
      </c>
      <c r="F17" s="8">
        <f t="shared" si="0"/>
        <v>1593</v>
      </c>
    </row>
    <row r="18" spans="1:6" x14ac:dyDescent="0.25">
      <c r="A18" s="14" t="s">
        <v>82</v>
      </c>
      <c r="B18" s="1">
        <v>713</v>
      </c>
      <c r="C18" s="1">
        <v>339</v>
      </c>
      <c r="D18" s="1">
        <v>99</v>
      </c>
      <c r="E18" s="1">
        <v>679</v>
      </c>
      <c r="F18" s="8">
        <f t="shared" si="0"/>
        <v>1830</v>
      </c>
    </row>
    <row r="19" spans="1:6" x14ac:dyDescent="0.25">
      <c r="A19" s="14" t="s">
        <v>83</v>
      </c>
      <c r="B19" s="1">
        <v>699</v>
      </c>
      <c r="C19" s="1">
        <v>188</v>
      </c>
      <c r="D19" s="1">
        <v>48</v>
      </c>
      <c r="E19" s="1">
        <v>556</v>
      </c>
      <c r="F19" s="8">
        <f t="shared" si="0"/>
        <v>1491</v>
      </c>
    </row>
    <row r="20" spans="1:6" x14ac:dyDescent="0.25">
      <c r="A20" s="14" t="s">
        <v>84</v>
      </c>
      <c r="B20" s="1">
        <v>764</v>
      </c>
      <c r="C20" s="1">
        <v>208</v>
      </c>
      <c r="D20" s="1">
        <v>94</v>
      </c>
      <c r="E20" s="1">
        <v>484</v>
      </c>
      <c r="F20" s="8">
        <f t="shared" si="0"/>
        <v>1550</v>
      </c>
    </row>
    <row r="21" spans="1:6" x14ac:dyDescent="0.25">
      <c r="A21" s="14" t="s">
        <v>85</v>
      </c>
      <c r="B21" s="1">
        <v>708</v>
      </c>
      <c r="C21" s="1">
        <v>220</v>
      </c>
      <c r="D21" s="1">
        <v>68</v>
      </c>
      <c r="E21" s="1">
        <v>1253</v>
      </c>
      <c r="F21" s="8">
        <f t="shared" si="0"/>
        <v>2249</v>
      </c>
    </row>
    <row r="22" spans="1:6" x14ac:dyDescent="0.25">
      <c r="A22" s="14" t="s">
        <v>86</v>
      </c>
      <c r="B22" s="1">
        <v>93</v>
      </c>
      <c r="C22" s="1">
        <v>40</v>
      </c>
      <c r="D22" s="1">
        <v>20</v>
      </c>
      <c r="E22" s="1">
        <v>116</v>
      </c>
      <c r="F22" s="8">
        <f t="shared" si="0"/>
        <v>269</v>
      </c>
    </row>
    <row r="23" spans="1:6" x14ac:dyDescent="0.25">
      <c r="A23" s="14" t="s">
        <v>87</v>
      </c>
      <c r="B23" s="1">
        <v>552</v>
      </c>
      <c r="C23" s="1">
        <v>286</v>
      </c>
      <c r="D23" s="1">
        <v>55</v>
      </c>
      <c r="E23" s="1">
        <v>651</v>
      </c>
      <c r="F23" s="8">
        <f t="shared" si="0"/>
        <v>1544</v>
      </c>
    </row>
    <row r="24" spans="1:6" x14ac:dyDescent="0.25">
      <c r="A24" s="14" t="s">
        <v>88</v>
      </c>
      <c r="B24" s="1">
        <v>844</v>
      </c>
      <c r="C24" s="1">
        <v>576</v>
      </c>
      <c r="D24" s="1">
        <v>120</v>
      </c>
      <c r="E24" s="1">
        <v>730</v>
      </c>
      <c r="F24" s="8">
        <f t="shared" si="0"/>
        <v>2270</v>
      </c>
    </row>
    <row r="25" spans="1:6" x14ac:dyDescent="0.25">
      <c r="A25" s="14" t="s">
        <v>89</v>
      </c>
      <c r="B25" s="1">
        <v>235</v>
      </c>
      <c r="C25" s="1">
        <v>84</v>
      </c>
      <c r="D25" s="1">
        <v>29</v>
      </c>
      <c r="E25" s="1">
        <v>155</v>
      </c>
      <c r="F25" s="8">
        <f t="shared" si="0"/>
        <v>503</v>
      </c>
    </row>
    <row r="26" spans="1:6" x14ac:dyDescent="0.25">
      <c r="A26" s="14" t="s">
        <v>90</v>
      </c>
      <c r="B26" s="1">
        <v>1123</v>
      </c>
      <c r="C26" s="1">
        <v>321</v>
      </c>
      <c r="D26" s="1">
        <v>71</v>
      </c>
      <c r="E26" s="1">
        <v>791</v>
      </c>
      <c r="F26" s="8">
        <f t="shared" si="0"/>
        <v>2306</v>
      </c>
    </row>
    <row r="27" spans="1:6" x14ac:dyDescent="0.25">
      <c r="A27" s="14" t="s">
        <v>91</v>
      </c>
      <c r="B27" s="1">
        <v>1429</v>
      </c>
      <c r="C27" s="1">
        <v>477</v>
      </c>
      <c r="D27" s="1">
        <v>123</v>
      </c>
      <c r="E27" s="1">
        <v>1120</v>
      </c>
      <c r="F27" s="8">
        <f t="shared" si="0"/>
        <v>3149</v>
      </c>
    </row>
    <row r="28" spans="1:6" x14ac:dyDescent="0.25">
      <c r="A28" s="14" t="s">
        <v>92</v>
      </c>
      <c r="B28" s="1">
        <v>20133</v>
      </c>
      <c r="C28" s="1">
        <v>9345</v>
      </c>
      <c r="D28" s="1">
        <v>1771</v>
      </c>
      <c r="E28" s="1">
        <v>13977</v>
      </c>
      <c r="F28" s="8">
        <f t="shared" si="0"/>
        <v>45226</v>
      </c>
    </row>
    <row r="29" spans="1:6" x14ac:dyDescent="0.25">
      <c r="A29" s="14" t="s">
        <v>93</v>
      </c>
      <c r="B29" s="1">
        <v>692</v>
      </c>
      <c r="C29" s="1">
        <v>196</v>
      </c>
      <c r="D29" s="1">
        <v>84</v>
      </c>
      <c r="E29" s="1">
        <v>596</v>
      </c>
      <c r="F29" s="8">
        <f t="shared" si="0"/>
        <v>1568</v>
      </c>
    </row>
    <row r="30" spans="1:6" x14ac:dyDescent="0.25">
      <c r="A30" s="14" t="s">
        <v>94</v>
      </c>
      <c r="B30" s="1">
        <v>22358</v>
      </c>
      <c r="C30" s="1">
        <v>33354</v>
      </c>
      <c r="D30" s="1">
        <v>2577</v>
      </c>
      <c r="E30" s="1">
        <v>18016</v>
      </c>
      <c r="F30" s="8">
        <f t="shared" si="0"/>
        <v>76305</v>
      </c>
    </row>
    <row r="31" spans="1:6" x14ac:dyDescent="0.25">
      <c r="A31" s="14" t="s">
        <v>95</v>
      </c>
      <c r="B31" s="1">
        <v>5179</v>
      </c>
      <c r="C31" s="1">
        <v>1548</v>
      </c>
      <c r="D31" s="1">
        <v>876</v>
      </c>
      <c r="E31" s="1">
        <v>2483</v>
      </c>
      <c r="F31" s="8">
        <f t="shared" si="0"/>
        <v>10086</v>
      </c>
    </row>
    <row r="32" spans="1:6" x14ac:dyDescent="0.25">
      <c r="A32" s="14" t="s">
        <v>96</v>
      </c>
      <c r="B32" s="1">
        <v>2822</v>
      </c>
      <c r="C32" s="1">
        <v>1457</v>
      </c>
      <c r="D32" s="1">
        <v>290</v>
      </c>
      <c r="E32" s="1">
        <v>2753</v>
      </c>
      <c r="F32" s="8">
        <f t="shared" si="0"/>
        <v>7322</v>
      </c>
    </row>
    <row r="33" spans="1:6" x14ac:dyDescent="0.25">
      <c r="A33" s="14" t="s">
        <v>97</v>
      </c>
      <c r="B33" s="1">
        <v>11295</v>
      </c>
      <c r="C33" s="1">
        <v>5147</v>
      </c>
      <c r="D33" s="1">
        <v>940</v>
      </c>
      <c r="E33" s="1">
        <v>7527</v>
      </c>
      <c r="F33" s="8">
        <f t="shared" si="0"/>
        <v>24909</v>
      </c>
    </row>
    <row r="34" spans="1:6" x14ac:dyDescent="0.25">
      <c r="A34" s="14" t="s">
        <v>98</v>
      </c>
      <c r="B34" s="1">
        <v>2503</v>
      </c>
      <c r="C34" s="1">
        <v>675</v>
      </c>
      <c r="D34" s="1">
        <v>184</v>
      </c>
      <c r="E34" s="1">
        <v>1580</v>
      </c>
      <c r="F34" s="8">
        <f t="shared" si="0"/>
        <v>4942</v>
      </c>
    </row>
    <row r="35" spans="1:6" x14ac:dyDescent="0.25">
      <c r="A35" s="14" t="s">
        <v>99</v>
      </c>
      <c r="B35" s="1">
        <v>9255</v>
      </c>
      <c r="C35" s="1">
        <v>4584</v>
      </c>
      <c r="D35" s="1">
        <v>436</v>
      </c>
      <c r="E35" s="1">
        <v>5041</v>
      </c>
      <c r="F35" s="8">
        <f t="shared" si="0"/>
        <v>19316</v>
      </c>
    </row>
    <row r="36" spans="1:6" x14ac:dyDescent="0.25">
      <c r="A36" s="14" t="s">
        <v>100</v>
      </c>
      <c r="B36" s="1">
        <v>476</v>
      </c>
      <c r="C36" s="1">
        <v>126</v>
      </c>
      <c r="D36" s="1">
        <v>49</v>
      </c>
      <c r="E36" s="1">
        <v>221</v>
      </c>
      <c r="F36" s="8">
        <f t="shared" si="0"/>
        <v>872</v>
      </c>
    </row>
    <row r="37" spans="1:6" x14ac:dyDescent="0.25">
      <c r="A37" s="14" t="s">
        <v>101</v>
      </c>
      <c r="B37" s="1">
        <v>1780</v>
      </c>
      <c r="C37" s="1">
        <v>487</v>
      </c>
      <c r="D37" s="1">
        <v>126</v>
      </c>
      <c r="E37" s="1">
        <v>867</v>
      </c>
      <c r="F37" s="8">
        <f t="shared" si="0"/>
        <v>3260</v>
      </c>
    </row>
    <row r="38" spans="1:6" x14ac:dyDescent="0.25">
      <c r="A38" s="14" t="s">
        <v>102</v>
      </c>
      <c r="B38" s="1">
        <v>625</v>
      </c>
      <c r="C38" s="1">
        <v>408</v>
      </c>
      <c r="D38" s="1">
        <v>97</v>
      </c>
      <c r="E38" s="1">
        <v>2183</v>
      </c>
      <c r="F38" s="8">
        <f t="shared" si="0"/>
        <v>3313</v>
      </c>
    </row>
    <row r="39" spans="1:6" x14ac:dyDescent="0.25">
      <c r="A39" s="14" t="s">
        <v>103</v>
      </c>
      <c r="B39" s="1">
        <v>2387</v>
      </c>
      <c r="C39" s="1">
        <v>965</v>
      </c>
      <c r="D39" s="1">
        <v>106</v>
      </c>
      <c r="E39" s="1">
        <v>2143</v>
      </c>
      <c r="F39" s="8">
        <f t="shared" si="0"/>
        <v>5601</v>
      </c>
    </row>
    <row r="40" spans="1:6" x14ac:dyDescent="0.25">
      <c r="A40" s="14" t="s">
        <v>104</v>
      </c>
      <c r="B40" s="1">
        <v>2835</v>
      </c>
      <c r="C40" s="1">
        <v>903</v>
      </c>
      <c r="D40" s="1">
        <v>424</v>
      </c>
      <c r="E40" s="1">
        <v>4112</v>
      </c>
      <c r="F40" s="8">
        <f t="shared" si="0"/>
        <v>8274</v>
      </c>
    </row>
    <row r="41" spans="1:6" x14ac:dyDescent="0.25">
      <c r="A41" s="14" t="s">
        <v>105</v>
      </c>
      <c r="B41" s="1">
        <v>7339</v>
      </c>
      <c r="C41" s="1">
        <v>8227</v>
      </c>
      <c r="D41" s="1">
        <v>667</v>
      </c>
      <c r="E41" s="1">
        <v>6410</v>
      </c>
      <c r="F41" s="8">
        <f t="shared" si="0"/>
        <v>22643</v>
      </c>
    </row>
    <row r="42" spans="1:6" x14ac:dyDescent="0.25">
      <c r="A42" s="14" t="s">
        <v>106</v>
      </c>
      <c r="B42" s="1">
        <v>1448</v>
      </c>
      <c r="C42" s="1">
        <v>852</v>
      </c>
      <c r="D42" s="1">
        <v>153</v>
      </c>
      <c r="E42" s="1">
        <v>1373</v>
      </c>
      <c r="F42" s="8">
        <f t="shared" si="0"/>
        <v>3826</v>
      </c>
    </row>
    <row r="43" spans="1:6" x14ac:dyDescent="0.25">
      <c r="A43" s="14" t="s">
        <v>107</v>
      </c>
      <c r="B43" s="1">
        <v>3481</v>
      </c>
      <c r="C43" s="1">
        <v>1178</v>
      </c>
      <c r="D43" s="1">
        <v>424</v>
      </c>
      <c r="E43" s="1">
        <v>5287</v>
      </c>
      <c r="F43" s="8">
        <f t="shared" si="0"/>
        <v>10370</v>
      </c>
    </row>
    <row r="44" spans="1:6" x14ac:dyDescent="0.25">
      <c r="A44" s="14" t="s">
        <v>108</v>
      </c>
      <c r="B44" s="1">
        <v>3056</v>
      </c>
      <c r="C44" s="1">
        <v>1138</v>
      </c>
      <c r="D44" s="1">
        <v>350</v>
      </c>
      <c r="E44" s="1">
        <v>3817</v>
      </c>
      <c r="F44" s="8">
        <f t="shared" si="0"/>
        <v>8361</v>
      </c>
    </row>
    <row r="45" spans="1:6" x14ac:dyDescent="0.25">
      <c r="A45" s="14" t="s">
        <v>109</v>
      </c>
      <c r="B45" s="1">
        <v>434</v>
      </c>
      <c r="C45" s="1">
        <v>111</v>
      </c>
      <c r="D45" s="1">
        <v>48</v>
      </c>
      <c r="E45" s="1">
        <v>673</v>
      </c>
      <c r="F45" s="8">
        <f t="shared" si="0"/>
        <v>1266</v>
      </c>
    </row>
    <row r="46" spans="1:6" x14ac:dyDescent="0.25">
      <c r="A46" s="14" t="s">
        <v>110</v>
      </c>
      <c r="B46" s="1">
        <v>229</v>
      </c>
      <c r="C46" s="1">
        <v>179</v>
      </c>
      <c r="D46" s="1">
        <v>39</v>
      </c>
      <c r="E46" s="1">
        <v>424</v>
      </c>
      <c r="F46" s="8">
        <f t="shared" si="0"/>
        <v>871</v>
      </c>
    </row>
    <row r="47" spans="1:6" x14ac:dyDescent="0.25">
      <c r="A47" s="14" t="s">
        <v>111</v>
      </c>
      <c r="B47" s="1">
        <v>834</v>
      </c>
      <c r="C47" s="1">
        <v>236</v>
      </c>
      <c r="D47" s="1">
        <v>60</v>
      </c>
      <c r="E47" s="1">
        <v>470</v>
      </c>
      <c r="F47" s="8">
        <f t="shared" si="0"/>
        <v>1600</v>
      </c>
    </row>
    <row r="48" spans="1:6" x14ac:dyDescent="0.25">
      <c r="A48" s="14" t="s">
        <v>112</v>
      </c>
      <c r="B48" s="1">
        <v>1089</v>
      </c>
      <c r="C48" s="1">
        <v>639</v>
      </c>
      <c r="D48" s="1">
        <v>163</v>
      </c>
      <c r="E48" s="1">
        <v>956</v>
      </c>
      <c r="F48" s="8">
        <f t="shared" si="0"/>
        <v>2847</v>
      </c>
    </row>
    <row r="49" spans="1:6" x14ac:dyDescent="0.25">
      <c r="A49" s="14" t="s">
        <v>113</v>
      </c>
      <c r="B49" s="1">
        <v>19823</v>
      </c>
      <c r="C49" s="1">
        <v>24663</v>
      </c>
      <c r="D49" s="1">
        <v>2568</v>
      </c>
      <c r="E49" s="1">
        <v>18913</v>
      </c>
      <c r="F49" s="8">
        <f t="shared" si="0"/>
        <v>65967</v>
      </c>
    </row>
    <row r="50" spans="1:6" x14ac:dyDescent="0.25">
      <c r="A50" s="14" t="s">
        <v>114</v>
      </c>
      <c r="B50" s="1">
        <v>1368</v>
      </c>
      <c r="C50" s="1">
        <v>770</v>
      </c>
      <c r="D50" s="1">
        <v>115</v>
      </c>
      <c r="E50" s="1">
        <v>1796</v>
      </c>
      <c r="F50" s="8">
        <f t="shared" si="0"/>
        <v>4049</v>
      </c>
    </row>
    <row r="51" spans="1:6" x14ac:dyDescent="0.25">
      <c r="A51" s="14" t="s">
        <v>115</v>
      </c>
      <c r="B51" s="1">
        <v>752</v>
      </c>
      <c r="C51" s="1">
        <v>327</v>
      </c>
      <c r="D51" s="1">
        <v>90</v>
      </c>
      <c r="E51" s="1">
        <v>671</v>
      </c>
      <c r="F51" s="8">
        <f t="shared" si="0"/>
        <v>1840</v>
      </c>
    </row>
    <row r="52" spans="1:6" x14ac:dyDescent="0.25">
      <c r="A52" s="14" t="s">
        <v>116</v>
      </c>
      <c r="B52" s="1">
        <v>1763</v>
      </c>
      <c r="C52" s="1">
        <v>1534</v>
      </c>
      <c r="D52" s="1">
        <v>320</v>
      </c>
      <c r="E52" s="1">
        <v>7326</v>
      </c>
      <c r="F52" s="8">
        <f t="shared" si="0"/>
        <v>10943</v>
      </c>
    </row>
    <row r="53" spans="1:6" x14ac:dyDescent="0.25">
      <c r="A53" s="14" t="s">
        <v>117</v>
      </c>
      <c r="B53" s="1">
        <v>4264</v>
      </c>
      <c r="C53" s="1">
        <v>2360</v>
      </c>
      <c r="D53" s="1">
        <v>320</v>
      </c>
      <c r="E53" s="1">
        <v>10876</v>
      </c>
      <c r="F53" s="8">
        <f t="shared" si="0"/>
        <v>17820</v>
      </c>
    </row>
    <row r="54" spans="1:6" x14ac:dyDescent="0.25">
      <c r="A54" s="14" t="s">
        <v>118</v>
      </c>
      <c r="B54" s="1">
        <v>1042</v>
      </c>
      <c r="C54" s="1">
        <v>288</v>
      </c>
      <c r="D54" s="1">
        <v>72</v>
      </c>
      <c r="E54" s="1">
        <v>1183</v>
      </c>
      <c r="F54" s="8">
        <f t="shared" si="0"/>
        <v>2585</v>
      </c>
    </row>
    <row r="55" spans="1:6" x14ac:dyDescent="0.25">
      <c r="A55" s="14" t="s">
        <v>119</v>
      </c>
      <c r="B55" s="1">
        <v>771</v>
      </c>
      <c r="C55" s="1">
        <v>197</v>
      </c>
      <c r="D55" s="1">
        <v>65</v>
      </c>
      <c r="E55" s="1">
        <v>1085</v>
      </c>
      <c r="F55" s="8">
        <f t="shared" si="0"/>
        <v>2118</v>
      </c>
    </row>
    <row r="56" spans="1:6" x14ac:dyDescent="0.25">
      <c r="A56" s="14" t="s">
        <v>120</v>
      </c>
      <c r="B56" s="1">
        <v>1260</v>
      </c>
      <c r="C56" s="1">
        <v>339</v>
      </c>
      <c r="D56" s="1">
        <v>69</v>
      </c>
      <c r="E56" s="1">
        <v>658</v>
      </c>
      <c r="F56" s="8">
        <f t="shared" si="0"/>
        <v>2326</v>
      </c>
    </row>
    <row r="57" spans="1:6" x14ac:dyDescent="0.25">
      <c r="A57" s="14" t="s">
        <v>121</v>
      </c>
      <c r="B57" s="1">
        <v>23990</v>
      </c>
      <c r="C57" s="1">
        <v>31593</v>
      </c>
      <c r="D57" s="1">
        <v>2930</v>
      </c>
      <c r="E57" s="1">
        <v>28985</v>
      </c>
      <c r="F57" s="8">
        <f t="shared" si="0"/>
        <v>87498</v>
      </c>
    </row>
    <row r="58" spans="1:6" x14ac:dyDescent="0.25">
      <c r="A58" s="14" t="s">
        <v>122</v>
      </c>
      <c r="B58" s="1">
        <v>472</v>
      </c>
      <c r="C58" s="1">
        <v>96</v>
      </c>
      <c r="D58" s="1">
        <v>71</v>
      </c>
      <c r="E58" s="1">
        <v>226</v>
      </c>
      <c r="F58" s="8">
        <f t="shared" si="0"/>
        <v>865</v>
      </c>
    </row>
    <row r="59" spans="1:6" x14ac:dyDescent="0.25">
      <c r="A59" s="14" t="s">
        <v>123</v>
      </c>
      <c r="B59" s="1">
        <v>413</v>
      </c>
      <c r="C59" s="1">
        <v>130</v>
      </c>
      <c r="D59" s="1">
        <v>33</v>
      </c>
      <c r="E59" s="1">
        <v>323</v>
      </c>
      <c r="F59" s="8">
        <f t="shared" si="0"/>
        <v>899</v>
      </c>
    </row>
    <row r="60" spans="1:6" x14ac:dyDescent="0.25">
      <c r="A60" s="14" t="s">
        <v>124</v>
      </c>
      <c r="B60" s="1">
        <v>26206</v>
      </c>
      <c r="C60" s="1">
        <v>84466</v>
      </c>
      <c r="D60" s="1">
        <v>3657</v>
      </c>
      <c r="E60" s="1">
        <v>13069</v>
      </c>
      <c r="F60" s="8">
        <f t="shared" si="0"/>
        <v>127398</v>
      </c>
    </row>
    <row r="61" spans="1:6" x14ac:dyDescent="0.25">
      <c r="A61" s="14" t="s">
        <v>125</v>
      </c>
      <c r="B61" s="1">
        <v>36002</v>
      </c>
      <c r="C61" s="1">
        <v>163715</v>
      </c>
      <c r="D61" s="1">
        <v>5045</v>
      </c>
      <c r="E61" s="1">
        <v>91916</v>
      </c>
      <c r="F61" s="8">
        <f t="shared" si="0"/>
        <v>296678</v>
      </c>
    </row>
    <row r="62" spans="1:6" x14ac:dyDescent="0.25">
      <c r="A62" s="14" t="s">
        <v>126</v>
      </c>
      <c r="B62" s="1">
        <v>41774</v>
      </c>
      <c r="C62" s="1">
        <v>85319</v>
      </c>
      <c r="D62" s="1">
        <v>4769</v>
      </c>
      <c r="E62" s="1">
        <v>105205</v>
      </c>
      <c r="F62" s="8">
        <f t="shared" si="0"/>
        <v>237067</v>
      </c>
    </row>
    <row r="63" spans="1:6" x14ac:dyDescent="0.25">
      <c r="A63" s="14" t="s">
        <v>127</v>
      </c>
      <c r="B63" s="1">
        <v>38840</v>
      </c>
      <c r="C63" s="1">
        <v>99804</v>
      </c>
      <c r="D63" s="1">
        <v>4590</v>
      </c>
      <c r="E63" s="1">
        <v>37930</v>
      </c>
      <c r="F63" s="8">
        <f t="shared" si="0"/>
        <v>181164</v>
      </c>
    </row>
    <row r="64" spans="1:6" x14ac:dyDescent="0.25">
      <c r="A64" s="18" t="s">
        <v>128</v>
      </c>
      <c r="B64" s="7">
        <v>7847</v>
      </c>
      <c r="C64" s="7">
        <v>13100</v>
      </c>
      <c r="D64" s="7">
        <v>618</v>
      </c>
      <c r="E64" s="7">
        <v>4412</v>
      </c>
      <c r="F64" s="9">
        <f t="shared" si="0"/>
        <v>25977</v>
      </c>
    </row>
    <row r="65" spans="1:6" x14ac:dyDescent="0.25">
      <c r="A65" s="13" t="s">
        <v>65</v>
      </c>
      <c r="B65" s="5">
        <f>SUBTOTAL(109,AttorneyGeneralDemocraticPrimary[Sean Patrick Maloney (DEM)])</f>
        <v>379099</v>
      </c>
      <c r="C65" s="5">
        <f>SUBTOTAL(109,AttorneyGeneralDemocraticPrimary[Letitia A. James (DEM)])</f>
        <v>608308</v>
      </c>
      <c r="D65" s="5">
        <f>SUBTOTAL(109,AttorneyGeneralDemocraticPrimary[Leecia R. Eve (DEM)])</f>
        <v>52367</v>
      </c>
      <c r="E65" s="5">
        <f>SUBTOTAL(109,AttorneyGeneralDemocraticPrimary[Zephyr Teachout (DEM)])</f>
        <v>468083</v>
      </c>
      <c r="F65" s="11"/>
    </row>
  </sheetData>
  <pageMargins left="0.5" right="0.5" top="0.5" bottom="0.5" header="0.3" footer="0.3"/>
  <pageSetup scale="78" fitToHeight="0" orientation="portrait" horizontalDpi="4294967295" verticalDpi="4294967295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E30B-5274-49C7-9ECD-656764B4FD00}">
  <sheetPr>
    <pageSetUpPr fitToPage="1"/>
  </sheetPr>
  <dimension ref="A1:D6"/>
  <sheetViews>
    <sheetView workbookViewId="0">
      <selection activeCell="A2" sqref="A2:C6"/>
    </sheetView>
  </sheetViews>
  <sheetFormatPr defaultRowHeight="15" x14ac:dyDescent="0.25"/>
  <cols>
    <col min="1" max="1" width="31.5703125" customWidth="1"/>
    <col min="2" max="3" width="20.5703125" customWidth="1"/>
    <col min="4" max="4" width="21.5703125" hidden="1" customWidth="1"/>
  </cols>
  <sheetData>
    <row r="1" spans="1:4" ht="24.95" customHeight="1" x14ac:dyDescent="0.25">
      <c r="A1" s="73" t="s">
        <v>204</v>
      </c>
    </row>
    <row r="2" spans="1:4" ht="24.95" customHeight="1" x14ac:dyDescent="0.25">
      <c r="A2" s="77" t="s">
        <v>64</v>
      </c>
      <c r="B2" s="78" t="s">
        <v>205</v>
      </c>
      <c r="C2" s="78" t="s">
        <v>206</v>
      </c>
      <c r="D2" s="74" t="s">
        <v>0</v>
      </c>
    </row>
    <row r="3" spans="1:4" x14ac:dyDescent="0.25">
      <c r="A3" s="81" t="s">
        <v>91</v>
      </c>
      <c r="B3" s="71">
        <v>1</v>
      </c>
      <c r="C3" s="71">
        <v>1</v>
      </c>
      <c r="D3" s="75">
        <f>SUM(B3:C3)</f>
        <v>2</v>
      </c>
    </row>
    <row r="4" spans="1:4" x14ac:dyDescent="0.25">
      <c r="A4" s="81" t="s">
        <v>200</v>
      </c>
      <c r="B4" s="71">
        <v>0</v>
      </c>
      <c r="C4" s="71">
        <v>0</v>
      </c>
      <c r="D4" s="75">
        <f t="shared" ref="D4:D5" si="0">SUM(B4:C4)</f>
        <v>0</v>
      </c>
    </row>
    <row r="5" spans="1:4" x14ac:dyDescent="0.25">
      <c r="A5" s="81" t="s">
        <v>201</v>
      </c>
      <c r="B5" s="71">
        <v>1</v>
      </c>
      <c r="C5" s="71">
        <v>0</v>
      </c>
      <c r="D5" s="75">
        <f t="shared" si="0"/>
        <v>1</v>
      </c>
    </row>
    <row r="6" spans="1:4" x14ac:dyDescent="0.25">
      <c r="A6" s="79" t="s">
        <v>65</v>
      </c>
      <c r="B6" s="80">
        <f>SUBTOTAL(109,SenateDistrict53WomensEqualityPrimary[David J. Valesky (WEP)])</f>
        <v>2</v>
      </c>
      <c r="C6" s="80">
        <f>SUBTOTAL(109,SenateDistrict53WomensEqualityPrimary[Zephyr Teachout (WEP)])</f>
        <v>1</v>
      </c>
      <c r="D6" s="76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7DF7-F3D4-4871-8188-F0C0E9A48F9A}">
  <sheetPr>
    <pageSetUpPr fitToPage="1"/>
  </sheetPr>
  <dimension ref="A1:G8"/>
  <sheetViews>
    <sheetView workbookViewId="0">
      <selection activeCell="A8" sqref="A8"/>
    </sheetView>
  </sheetViews>
  <sheetFormatPr defaultRowHeight="15" x14ac:dyDescent="0.25"/>
  <cols>
    <col min="1" max="1" width="30.5703125" customWidth="1"/>
    <col min="2" max="3" width="23.5703125" style="38" customWidth="1"/>
    <col min="4" max="4" width="19.7109375" style="38" hidden="1" customWidth="1"/>
    <col min="5" max="7" width="18.5703125" style="38" customWidth="1"/>
  </cols>
  <sheetData>
    <row r="1" spans="1:4" ht="24.95" customHeight="1" x14ac:dyDescent="0.25">
      <c r="A1" s="82" t="s">
        <v>207</v>
      </c>
    </row>
    <row r="2" spans="1:4" ht="24.95" customHeight="1" x14ac:dyDescent="0.25">
      <c r="A2" s="84" t="s">
        <v>64</v>
      </c>
      <c r="B2" s="85" t="s">
        <v>209</v>
      </c>
      <c r="C2" s="85" t="s">
        <v>210</v>
      </c>
      <c r="D2" s="83" t="s">
        <v>0</v>
      </c>
    </row>
    <row r="3" spans="1:4" x14ac:dyDescent="0.25">
      <c r="A3" s="67" t="s">
        <v>73</v>
      </c>
      <c r="B3" s="66">
        <v>1746</v>
      </c>
      <c r="C3" s="66">
        <v>1018</v>
      </c>
      <c r="D3" s="39">
        <f>SUM(B3:C3)</f>
        <v>2764</v>
      </c>
    </row>
    <row r="4" spans="1:4" x14ac:dyDescent="0.25">
      <c r="A4" s="67" t="s">
        <v>110</v>
      </c>
      <c r="B4" s="71">
        <v>272</v>
      </c>
      <c r="C4" s="71">
        <v>625</v>
      </c>
      <c r="D4" s="39">
        <f t="shared" ref="D4:D7" si="0">SUM(B4:C4)</f>
        <v>897</v>
      </c>
    </row>
    <row r="5" spans="1:4" x14ac:dyDescent="0.25">
      <c r="A5" s="67" t="s">
        <v>112</v>
      </c>
      <c r="B5" s="66">
        <v>1696</v>
      </c>
      <c r="C5" s="71">
        <v>992</v>
      </c>
      <c r="D5" s="39">
        <f t="shared" si="0"/>
        <v>2688</v>
      </c>
    </row>
    <row r="6" spans="1:4" x14ac:dyDescent="0.25">
      <c r="A6" s="67" t="s">
        <v>123</v>
      </c>
      <c r="B6" s="71">
        <v>526</v>
      </c>
      <c r="C6" s="71">
        <v>344</v>
      </c>
      <c r="D6" s="39">
        <f t="shared" si="0"/>
        <v>870</v>
      </c>
    </row>
    <row r="7" spans="1:4" x14ac:dyDescent="0.25">
      <c r="A7" s="67" t="s">
        <v>208</v>
      </c>
      <c r="B7" s="66">
        <v>4335</v>
      </c>
      <c r="C7" s="66">
        <v>2396</v>
      </c>
      <c r="D7" s="39">
        <f t="shared" si="0"/>
        <v>6731</v>
      </c>
    </row>
    <row r="8" spans="1:4" x14ac:dyDescent="0.25">
      <c r="A8" s="86" t="s">
        <v>65</v>
      </c>
      <c r="B8" s="69">
        <f>SUBTOTAL(109,SenateDistrict[Amanda Kirchgessner (DEM)])</f>
        <v>8575</v>
      </c>
      <c r="C8" s="69">
        <f>SUBTOTAL(109,SenateDistrict[Michael Lausell (DEM)])</f>
        <v>5375</v>
      </c>
      <c r="D8" s="63"/>
    </row>
  </sheetData>
  <pageMargins left="0.5" right="0.5" top="0.5" bottom="0.5" header="0.3" footer="0.3"/>
  <pageSetup fitToHeight="0" orientation="landscape" horizontalDpi="1200" verticalDpi="1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CBE7-9DA3-467E-993E-39F46784B7D3}">
  <dimension ref="A1:D4"/>
  <sheetViews>
    <sheetView workbookViewId="0">
      <selection activeCell="E20" sqref="E20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531</v>
      </c>
    </row>
    <row r="2" spans="1:4" s="166" customFormat="1" ht="24.95" customHeight="1" x14ac:dyDescent="0.25">
      <c r="A2" s="175" t="s">
        <v>64</v>
      </c>
      <c r="B2" s="188" t="s">
        <v>530</v>
      </c>
      <c r="C2" s="188" t="s">
        <v>529</v>
      </c>
      <c r="D2" s="189" t="s">
        <v>0</v>
      </c>
    </row>
    <row r="3" spans="1:4" x14ac:dyDescent="0.25">
      <c r="A3" s="131" t="s">
        <v>283</v>
      </c>
      <c r="B3" s="129">
        <v>23640</v>
      </c>
      <c r="C3" s="191">
        <v>7198</v>
      </c>
      <c r="D3" s="190">
        <v>30838</v>
      </c>
    </row>
    <row r="4" spans="1:4" x14ac:dyDescent="0.25">
      <c r="A4" s="22" t="s">
        <v>65</v>
      </c>
      <c r="B4" s="130">
        <f>SUM(B3:B3)</f>
        <v>23640</v>
      </c>
      <c r="C4" s="130">
        <f>SUM(C3:C3)</f>
        <v>7198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55C6-5E81-4CC9-96F1-381E159F1C6C}">
  <dimension ref="A1:D4"/>
  <sheetViews>
    <sheetView workbookViewId="0">
      <selection sqref="A1:XFD2"/>
    </sheetView>
  </sheetViews>
  <sheetFormatPr defaultColWidth="32" defaultRowHeight="15" x14ac:dyDescent="0.25"/>
  <cols>
    <col min="1" max="1" width="38.5703125" customWidth="1"/>
    <col min="2" max="3" width="21.7109375" customWidth="1"/>
    <col min="4" max="4" width="21.7109375" hidden="1" customWidth="1"/>
  </cols>
  <sheetData>
    <row r="1" spans="1:4" s="15" customFormat="1" ht="24.95" customHeight="1" x14ac:dyDescent="0.25">
      <c r="A1" s="136" t="s">
        <v>613</v>
      </c>
    </row>
    <row r="2" spans="1:4" s="166" customFormat="1" ht="24.95" customHeight="1" x14ac:dyDescent="0.25">
      <c r="A2" s="175" t="s">
        <v>64</v>
      </c>
      <c r="B2" s="188" t="s">
        <v>612</v>
      </c>
      <c r="C2" s="188" t="s">
        <v>611</v>
      </c>
      <c r="D2" s="189" t="s">
        <v>0</v>
      </c>
    </row>
    <row r="3" spans="1:4" x14ac:dyDescent="0.25">
      <c r="A3" s="131" t="s">
        <v>534</v>
      </c>
      <c r="B3" s="129">
        <v>707</v>
      </c>
      <c r="C3" s="129">
        <v>2939</v>
      </c>
      <c r="D3" s="132">
        <v>3646</v>
      </c>
    </row>
    <row r="4" spans="1:4" x14ac:dyDescent="0.25">
      <c r="A4" s="22" t="s">
        <v>65</v>
      </c>
      <c r="B4" s="130">
        <f>SUM(B3:B3)</f>
        <v>707</v>
      </c>
      <c r="C4" s="130">
        <f>SUM(C3:C3)</f>
        <v>2939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E605-97E2-4D3D-918A-529E2CFB187E}">
  <dimension ref="A1:D4"/>
  <sheetViews>
    <sheetView workbookViewId="0">
      <selection activeCell="B16" sqref="B16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535</v>
      </c>
    </row>
    <row r="2" spans="1:4" s="166" customFormat="1" ht="24.95" customHeight="1" x14ac:dyDescent="0.25">
      <c r="A2" s="175" t="s">
        <v>64</v>
      </c>
      <c r="B2" s="188" t="s">
        <v>533</v>
      </c>
      <c r="C2" s="188" t="s">
        <v>532</v>
      </c>
      <c r="D2" s="98" t="s">
        <v>0</v>
      </c>
    </row>
    <row r="3" spans="1:4" x14ac:dyDescent="0.25">
      <c r="A3" s="131" t="s">
        <v>534</v>
      </c>
      <c r="B3" s="129">
        <v>0</v>
      </c>
      <c r="C3" s="156">
        <v>2</v>
      </c>
      <c r="D3" s="173">
        <v>2</v>
      </c>
    </row>
    <row r="4" spans="1:4" x14ac:dyDescent="0.25">
      <c r="A4" s="22" t="s">
        <v>65</v>
      </c>
      <c r="B4" s="130">
        <f>SUM(B3:B3)</f>
        <v>0</v>
      </c>
      <c r="C4" s="130">
        <f>SUM(C3:C3)</f>
        <v>2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4189-7CA7-443B-9BB8-D75E80F399DD}">
  <dimension ref="A1:D4"/>
  <sheetViews>
    <sheetView workbookViewId="0">
      <selection activeCell="E20" sqref="E19:E20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538</v>
      </c>
    </row>
    <row r="2" spans="1:4" s="166" customFormat="1" ht="24.95" customHeight="1" x14ac:dyDescent="0.25">
      <c r="A2" s="175" t="s">
        <v>64</v>
      </c>
      <c r="B2" s="188" t="s">
        <v>537</v>
      </c>
      <c r="C2" s="188" t="s">
        <v>536</v>
      </c>
      <c r="D2" s="189" t="s">
        <v>0</v>
      </c>
    </row>
    <row r="3" spans="1:4" x14ac:dyDescent="0.25">
      <c r="A3" s="131" t="s">
        <v>289</v>
      </c>
      <c r="B3" s="129">
        <v>2604</v>
      </c>
      <c r="C3" s="191">
        <v>1090</v>
      </c>
      <c r="D3" s="190">
        <v>3694</v>
      </c>
    </row>
    <row r="4" spans="1:4" x14ac:dyDescent="0.25">
      <c r="A4" s="22" t="s">
        <v>65</v>
      </c>
      <c r="B4" s="130">
        <f>SUM(B3:B3)</f>
        <v>2604</v>
      </c>
      <c r="C4" s="130">
        <f>SUM(C3:C3)</f>
        <v>1090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1866-69A8-4CF4-8B58-0E6DCD9B7396}">
  <dimension ref="A1:C7"/>
  <sheetViews>
    <sheetView workbookViewId="0">
      <selection activeCell="B30" sqref="B30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542</v>
      </c>
    </row>
    <row r="2" spans="1:3" s="166" customFormat="1" ht="24.95" customHeight="1" x14ac:dyDescent="0.25">
      <c r="A2" s="175" t="s">
        <v>154</v>
      </c>
      <c r="B2" s="58" t="s">
        <v>289</v>
      </c>
      <c r="C2" s="59" t="s">
        <v>65</v>
      </c>
    </row>
    <row r="3" spans="1:3" x14ac:dyDescent="0.25">
      <c r="A3" s="52" t="s">
        <v>541</v>
      </c>
      <c r="B3" s="129">
        <v>205</v>
      </c>
      <c r="C3" s="185">
        <f>AD17ReformPrimary[[#This Row],[Part of Nassau County Vote Results]]</f>
        <v>205</v>
      </c>
    </row>
    <row r="4" spans="1:3" x14ac:dyDescent="0.25">
      <c r="A4" s="52" t="s">
        <v>540</v>
      </c>
      <c r="B4" s="129">
        <v>4</v>
      </c>
      <c r="C4" s="185">
        <f>AD17ReformPrimary[[#This Row],[Part of Nassau County Vote Results]]</f>
        <v>4</v>
      </c>
    </row>
    <row r="5" spans="1:3" x14ac:dyDescent="0.25">
      <c r="A5" s="52" t="s">
        <v>539</v>
      </c>
      <c r="B5" s="129">
        <v>1</v>
      </c>
      <c r="C5" s="185">
        <f>AD17ReformPrimary[[#This Row],[Part of Nassau County Vote Results]]</f>
        <v>1</v>
      </c>
    </row>
    <row r="6" spans="1:3" x14ac:dyDescent="0.25">
      <c r="A6" s="52" t="s">
        <v>473</v>
      </c>
      <c r="B6" s="129">
        <v>1</v>
      </c>
      <c r="C6" s="185">
        <f>AD17ReformPrimary[[#This Row],[Part of Nassau County Vote Results]]</f>
        <v>1</v>
      </c>
    </row>
    <row r="7" spans="1:3" hidden="1" x14ac:dyDescent="0.25">
      <c r="A7" s="46" t="s">
        <v>0</v>
      </c>
      <c r="B7" s="148">
        <f>SUM(B3:B6)</f>
        <v>211</v>
      </c>
      <c r="C7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368A-CBFE-41E3-9918-A8BD3132A800}">
  <dimension ref="A1:D4"/>
  <sheetViews>
    <sheetView workbookViewId="0">
      <selection sqref="A1:XFD2"/>
    </sheetView>
  </sheetViews>
  <sheetFormatPr defaultColWidth="32" defaultRowHeight="15" x14ac:dyDescent="0.25"/>
  <cols>
    <col min="1" max="1" width="38.5703125" customWidth="1"/>
    <col min="2" max="3" width="20.7109375" customWidth="1"/>
    <col min="4" max="4" width="20.7109375" hidden="1" customWidth="1"/>
  </cols>
  <sheetData>
    <row r="1" spans="1:4" s="15" customFormat="1" ht="24.95" customHeight="1" x14ac:dyDescent="0.25">
      <c r="A1" s="136" t="s">
        <v>545</v>
      </c>
    </row>
    <row r="2" spans="1:4" s="166" customFormat="1" ht="24.95" customHeight="1" x14ac:dyDescent="0.25">
      <c r="A2" s="175" t="s">
        <v>64</v>
      </c>
      <c r="B2" s="188" t="s">
        <v>544</v>
      </c>
      <c r="C2" s="188" t="s">
        <v>543</v>
      </c>
      <c r="D2" s="98" t="s">
        <v>0</v>
      </c>
    </row>
    <row r="3" spans="1:4" x14ac:dyDescent="0.25">
      <c r="A3" s="131" t="s">
        <v>289</v>
      </c>
      <c r="B3" s="129">
        <v>6345</v>
      </c>
      <c r="C3" s="129">
        <v>5523</v>
      </c>
      <c r="D3" s="149">
        <v>11868</v>
      </c>
    </row>
    <row r="4" spans="1:4" x14ac:dyDescent="0.25">
      <c r="A4" s="22" t="s">
        <v>65</v>
      </c>
      <c r="B4" s="130">
        <f>SUM(B3:B3)</f>
        <v>6345</v>
      </c>
      <c r="C4" s="130">
        <f>SUM(C3:C3)</f>
        <v>5523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0FE1-2C5A-4CF1-B161-E878691DD35C}">
  <dimension ref="A1:D4"/>
  <sheetViews>
    <sheetView workbookViewId="0">
      <selection sqref="A1:XFD2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548</v>
      </c>
    </row>
    <row r="2" spans="1:4" s="166" customFormat="1" ht="24.95" customHeight="1" x14ac:dyDescent="0.25">
      <c r="A2" s="175" t="s">
        <v>64</v>
      </c>
      <c r="B2" s="188" t="s">
        <v>547</v>
      </c>
      <c r="C2" s="188" t="s">
        <v>546</v>
      </c>
      <c r="D2" s="189" t="s">
        <v>0</v>
      </c>
    </row>
    <row r="3" spans="1:4" x14ac:dyDescent="0.25">
      <c r="A3" s="131" t="s">
        <v>289</v>
      </c>
      <c r="B3" s="129">
        <v>3657</v>
      </c>
      <c r="C3" s="129">
        <v>3404</v>
      </c>
      <c r="D3" s="132">
        <v>7061</v>
      </c>
    </row>
    <row r="4" spans="1:4" x14ac:dyDescent="0.25">
      <c r="A4" s="175" t="s">
        <v>65</v>
      </c>
      <c r="B4" s="130">
        <f>SUM(B3:B3)</f>
        <v>3657</v>
      </c>
      <c r="C4" s="130">
        <f>SUM(C3:C3)</f>
        <v>3404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7444-31ED-4ECA-8D0C-EEEE336459AA}">
  <dimension ref="A1:E4"/>
  <sheetViews>
    <sheetView workbookViewId="0">
      <selection activeCell="A15" sqref="A15"/>
    </sheetView>
  </sheetViews>
  <sheetFormatPr defaultColWidth="32" defaultRowHeight="15" x14ac:dyDescent="0.25"/>
  <cols>
    <col min="1" max="1" width="38.5703125" customWidth="1"/>
    <col min="2" max="4" width="18.7109375" customWidth="1"/>
    <col min="5" max="5" width="18.7109375" hidden="1" customWidth="1"/>
  </cols>
  <sheetData>
    <row r="1" spans="1:5" s="15" customFormat="1" ht="24.95" customHeight="1" x14ac:dyDescent="0.25">
      <c r="A1" s="136" t="s">
        <v>552</v>
      </c>
    </row>
    <row r="2" spans="1:5" s="166" customFormat="1" ht="24.95" customHeight="1" x14ac:dyDescent="0.25">
      <c r="A2" s="175" t="s">
        <v>64</v>
      </c>
      <c r="B2" s="188" t="s">
        <v>551</v>
      </c>
      <c r="C2" s="188" t="s">
        <v>550</v>
      </c>
      <c r="D2" s="188" t="s">
        <v>549</v>
      </c>
      <c r="E2" s="98" t="s">
        <v>0</v>
      </c>
    </row>
    <row r="3" spans="1:5" x14ac:dyDescent="0.25">
      <c r="A3" s="131" t="s">
        <v>289</v>
      </c>
      <c r="B3" s="129">
        <v>114</v>
      </c>
      <c r="C3" s="156">
        <v>26</v>
      </c>
      <c r="D3" s="156">
        <v>5</v>
      </c>
      <c r="E3" s="174">
        <v>145</v>
      </c>
    </row>
    <row r="4" spans="1:5" x14ac:dyDescent="0.25">
      <c r="A4" s="22" t="s">
        <v>65</v>
      </c>
      <c r="B4" s="130">
        <f>SUM(B3:B3)</f>
        <v>114</v>
      </c>
      <c r="C4" s="130">
        <f t="shared" ref="C4:D4" si="0">SUM(C3:C3)</f>
        <v>26</v>
      </c>
      <c r="D4" s="130">
        <f t="shared" si="0"/>
        <v>5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A94B-FB7F-45DC-984C-859FDD1566C4}">
  <sheetPr>
    <pageSetUpPr fitToPage="1"/>
  </sheetPr>
  <dimension ref="A1:E65"/>
  <sheetViews>
    <sheetView topLeftCell="A49" workbookViewId="0">
      <selection activeCell="C65" sqref="C65"/>
    </sheetView>
  </sheetViews>
  <sheetFormatPr defaultRowHeight="15" x14ac:dyDescent="0.25"/>
  <cols>
    <col min="1" max="1" width="31.7109375" customWidth="1"/>
    <col min="2" max="4" width="22.5703125" customWidth="1"/>
    <col min="5" max="5" width="21.7109375" hidden="1" customWidth="1"/>
  </cols>
  <sheetData>
    <row r="1" spans="1:5" ht="24.95" customHeight="1" x14ac:dyDescent="0.25">
      <c r="A1" s="3" t="s">
        <v>138</v>
      </c>
    </row>
    <row r="2" spans="1:5" ht="24.95" customHeight="1" x14ac:dyDescent="0.25">
      <c r="A2" s="16" t="s">
        <v>64</v>
      </c>
      <c r="B2" s="60" t="s">
        <v>139</v>
      </c>
      <c r="C2" s="60" t="s">
        <v>140</v>
      </c>
      <c r="D2" s="60" t="s">
        <v>141</v>
      </c>
      <c r="E2" s="17" t="s">
        <v>0</v>
      </c>
    </row>
    <row r="3" spans="1:5" x14ac:dyDescent="0.25">
      <c r="A3" s="14" t="s">
        <v>67</v>
      </c>
      <c r="B3" s="1">
        <v>145</v>
      </c>
      <c r="C3" s="1">
        <v>98</v>
      </c>
      <c r="D3" s="1">
        <v>84</v>
      </c>
      <c r="E3" s="8">
        <f>SUM(AttorneyGeneralReformPrimary[[#This Row],[Nancy B. Sliwa (REF)]:[Christopher B. Garvey (REF)]])</f>
        <v>327</v>
      </c>
    </row>
    <row r="4" spans="1:5" x14ac:dyDescent="0.25">
      <c r="A4" s="14" t="s">
        <v>68</v>
      </c>
      <c r="B4" s="1">
        <v>45</v>
      </c>
      <c r="C4" s="1">
        <v>28</v>
      </c>
      <c r="D4" s="1">
        <v>32</v>
      </c>
      <c r="E4" s="8">
        <f>SUM(AttorneyGeneralReformPrimary[[#This Row],[Nancy B. Sliwa (REF)]:[Christopher B. Garvey (REF)]])</f>
        <v>105</v>
      </c>
    </row>
    <row r="5" spans="1:5" x14ac:dyDescent="0.25">
      <c r="A5" s="14" t="s">
        <v>69</v>
      </c>
      <c r="B5" s="1">
        <v>119</v>
      </c>
      <c r="C5" s="1">
        <v>109</v>
      </c>
      <c r="D5" s="1">
        <v>76</v>
      </c>
      <c r="E5" s="8">
        <f>SUM(AttorneyGeneralReformPrimary[[#This Row],[Nancy B. Sliwa (REF)]:[Christopher B. Garvey (REF)]])</f>
        <v>304</v>
      </c>
    </row>
    <row r="6" spans="1:5" x14ac:dyDescent="0.25">
      <c r="A6" s="14" t="s">
        <v>70</v>
      </c>
      <c r="B6" s="1">
        <v>34</v>
      </c>
      <c r="C6" s="1">
        <v>18</v>
      </c>
      <c r="D6" s="1">
        <v>25</v>
      </c>
      <c r="E6" s="8">
        <f>SUM(AttorneyGeneralReformPrimary[[#This Row],[Nancy B. Sliwa (REF)]:[Christopher B. Garvey (REF)]])</f>
        <v>77</v>
      </c>
    </row>
    <row r="7" spans="1:5" x14ac:dyDescent="0.25">
      <c r="A7" s="14" t="s">
        <v>71</v>
      </c>
      <c r="B7" s="1">
        <v>34</v>
      </c>
      <c r="C7" s="1">
        <v>16</v>
      </c>
      <c r="D7" s="1">
        <v>13</v>
      </c>
      <c r="E7" s="8">
        <f>SUM(AttorneyGeneralReformPrimary[[#This Row],[Nancy B. Sliwa (REF)]:[Christopher B. Garvey (REF)]])</f>
        <v>63</v>
      </c>
    </row>
    <row r="8" spans="1:5" x14ac:dyDescent="0.25">
      <c r="A8" s="14" t="s">
        <v>72</v>
      </c>
      <c r="B8" s="1">
        <v>65</v>
      </c>
      <c r="C8" s="1">
        <v>45</v>
      </c>
      <c r="D8" s="1">
        <v>20</v>
      </c>
      <c r="E8" s="8">
        <f>SUM(AttorneyGeneralReformPrimary[[#This Row],[Nancy B. Sliwa (REF)]:[Christopher B. Garvey (REF)]])</f>
        <v>130</v>
      </c>
    </row>
    <row r="9" spans="1:5" x14ac:dyDescent="0.25">
      <c r="A9" s="14" t="s">
        <v>73</v>
      </c>
      <c r="B9" s="1">
        <v>63</v>
      </c>
      <c r="C9" s="1">
        <v>35</v>
      </c>
      <c r="D9" s="1">
        <v>27</v>
      </c>
      <c r="E9" s="8">
        <f>SUM(AttorneyGeneralReformPrimary[[#This Row],[Nancy B. Sliwa (REF)]:[Christopher B. Garvey (REF)]])</f>
        <v>125</v>
      </c>
    </row>
    <row r="10" spans="1:5" x14ac:dyDescent="0.25">
      <c r="A10" s="14" t="s">
        <v>74</v>
      </c>
      <c r="B10" s="1">
        <v>23</v>
      </c>
      <c r="C10" s="1">
        <v>29</v>
      </c>
      <c r="D10" s="1">
        <v>17</v>
      </c>
      <c r="E10" s="8">
        <f>SUM(AttorneyGeneralReformPrimary[[#This Row],[Nancy B. Sliwa (REF)]:[Christopher B. Garvey (REF)]])</f>
        <v>69</v>
      </c>
    </row>
    <row r="11" spans="1:5" x14ac:dyDescent="0.25">
      <c r="A11" s="14" t="s">
        <v>75</v>
      </c>
      <c r="B11" s="1">
        <v>18</v>
      </c>
      <c r="C11" s="1">
        <v>15</v>
      </c>
      <c r="D11" s="1">
        <v>11</v>
      </c>
      <c r="E11" s="8">
        <f>SUM(AttorneyGeneralReformPrimary[[#This Row],[Nancy B. Sliwa (REF)]:[Christopher B. Garvey (REF)]])</f>
        <v>44</v>
      </c>
    </row>
    <row r="12" spans="1:5" x14ac:dyDescent="0.25">
      <c r="A12" s="14" t="s">
        <v>76</v>
      </c>
      <c r="B12" s="1">
        <v>40</v>
      </c>
      <c r="C12" s="1">
        <v>16</v>
      </c>
      <c r="D12" s="1">
        <v>9</v>
      </c>
      <c r="E12" s="8">
        <f>SUM(AttorneyGeneralReformPrimary[[#This Row],[Nancy B. Sliwa (REF)]:[Christopher B. Garvey (REF)]])</f>
        <v>65</v>
      </c>
    </row>
    <row r="13" spans="1:5" x14ac:dyDescent="0.25">
      <c r="A13" s="14" t="s">
        <v>77</v>
      </c>
      <c r="B13" s="1">
        <v>19</v>
      </c>
      <c r="C13" s="1">
        <v>19</v>
      </c>
      <c r="D13" s="1">
        <v>11</v>
      </c>
      <c r="E13" s="8">
        <f>SUM(AttorneyGeneralReformPrimary[[#This Row],[Nancy B. Sliwa (REF)]:[Christopher B. Garvey (REF)]])</f>
        <v>49</v>
      </c>
    </row>
    <row r="14" spans="1:5" x14ac:dyDescent="0.25">
      <c r="A14" s="14" t="s">
        <v>78</v>
      </c>
      <c r="B14" s="1">
        <v>18</v>
      </c>
      <c r="C14" s="1">
        <v>16</v>
      </c>
      <c r="D14" s="1">
        <v>19</v>
      </c>
      <c r="E14" s="8">
        <f>SUM(AttorneyGeneralReformPrimary[[#This Row],[Nancy B. Sliwa (REF)]:[Christopher B. Garvey (REF)]])</f>
        <v>53</v>
      </c>
    </row>
    <row r="15" spans="1:5" x14ac:dyDescent="0.25">
      <c r="A15" s="14" t="s">
        <v>79</v>
      </c>
      <c r="B15" s="1">
        <v>418</v>
      </c>
      <c r="C15" s="1">
        <v>223</v>
      </c>
      <c r="D15" s="1">
        <v>234</v>
      </c>
      <c r="E15" s="8">
        <f>SUM(AttorneyGeneralReformPrimary[[#This Row],[Nancy B. Sliwa (REF)]:[Christopher B. Garvey (REF)]])</f>
        <v>875</v>
      </c>
    </row>
    <row r="16" spans="1:5" x14ac:dyDescent="0.25">
      <c r="A16" s="14" t="s">
        <v>80</v>
      </c>
      <c r="B16" s="1">
        <v>616</v>
      </c>
      <c r="C16" s="1">
        <v>296</v>
      </c>
      <c r="D16" s="1">
        <v>318</v>
      </c>
      <c r="E16" s="8">
        <f>SUM(AttorneyGeneralReformPrimary[[#This Row],[Nancy B. Sliwa (REF)]:[Christopher B. Garvey (REF)]])</f>
        <v>1230</v>
      </c>
    </row>
    <row r="17" spans="1:5" x14ac:dyDescent="0.25">
      <c r="A17" s="14" t="s">
        <v>81</v>
      </c>
      <c r="B17" s="1">
        <v>11</v>
      </c>
      <c r="C17" s="1">
        <v>7</v>
      </c>
      <c r="D17" s="1">
        <v>7</v>
      </c>
      <c r="E17" s="8">
        <f>SUM(AttorneyGeneralReformPrimary[[#This Row],[Nancy B. Sliwa (REF)]:[Christopher B. Garvey (REF)]])</f>
        <v>25</v>
      </c>
    </row>
    <row r="18" spans="1:5" x14ac:dyDescent="0.25">
      <c r="A18" s="14" t="s">
        <v>82</v>
      </c>
      <c r="B18" s="1">
        <v>5</v>
      </c>
      <c r="C18" s="1">
        <v>4</v>
      </c>
      <c r="D18" s="1">
        <v>4</v>
      </c>
      <c r="E18" s="8">
        <f>SUM(AttorneyGeneralReformPrimary[[#This Row],[Nancy B. Sliwa (REF)]:[Christopher B. Garvey (REF)]])</f>
        <v>13</v>
      </c>
    </row>
    <row r="19" spans="1:5" x14ac:dyDescent="0.25">
      <c r="A19" s="14" t="s">
        <v>83</v>
      </c>
      <c r="B19" s="1">
        <v>25</v>
      </c>
      <c r="C19" s="1">
        <v>21</v>
      </c>
      <c r="D19" s="1">
        <v>16</v>
      </c>
      <c r="E19" s="8">
        <f>SUM(AttorneyGeneralReformPrimary[[#This Row],[Nancy B. Sliwa (REF)]:[Christopher B. Garvey (REF)]])</f>
        <v>62</v>
      </c>
    </row>
    <row r="20" spans="1:5" x14ac:dyDescent="0.25">
      <c r="A20" s="14" t="s">
        <v>84</v>
      </c>
      <c r="B20" s="1">
        <v>30</v>
      </c>
      <c r="C20" s="1">
        <v>18</v>
      </c>
      <c r="D20" s="1">
        <v>7</v>
      </c>
      <c r="E20" s="8">
        <f>SUM(AttorneyGeneralReformPrimary[[#This Row],[Nancy B. Sliwa (REF)]:[Christopher B. Garvey (REF)]])</f>
        <v>55</v>
      </c>
    </row>
    <row r="21" spans="1:5" x14ac:dyDescent="0.25">
      <c r="A21" s="14" t="s">
        <v>85</v>
      </c>
      <c r="B21" s="1">
        <v>19</v>
      </c>
      <c r="C21" s="1">
        <v>14</v>
      </c>
      <c r="D21" s="1">
        <v>16</v>
      </c>
      <c r="E21" s="8">
        <f>SUM(AttorneyGeneralReformPrimary[[#This Row],[Nancy B. Sliwa (REF)]:[Christopher B. Garvey (REF)]])</f>
        <v>49</v>
      </c>
    </row>
    <row r="22" spans="1:5" x14ac:dyDescent="0.25">
      <c r="A22" s="14" t="s">
        <v>86</v>
      </c>
      <c r="B22" s="1">
        <v>4</v>
      </c>
      <c r="C22" s="1">
        <v>6</v>
      </c>
      <c r="D22" s="1">
        <v>1</v>
      </c>
      <c r="E22" s="8">
        <f>SUM(AttorneyGeneralReformPrimary[[#This Row],[Nancy B. Sliwa (REF)]:[Christopher B. Garvey (REF)]])</f>
        <v>11</v>
      </c>
    </row>
    <row r="23" spans="1:5" x14ac:dyDescent="0.25">
      <c r="A23" s="14" t="s">
        <v>87</v>
      </c>
      <c r="B23" s="1">
        <v>25</v>
      </c>
      <c r="C23" s="1">
        <v>16</v>
      </c>
      <c r="D23" s="1">
        <v>20</v>
      </c>
      <c r="E23" s="8">
        <f>SUM(AttorneyGeneralReformPrimary[[#This Row],[Nancy B. Sliwa (REF)]:[Christopher B. Garvey (REF)]])</f>
        <v>61</v>
      </c>
    </row>
    <row r="24" spans="1:5" x14ac:dyDescent="0.25">
      <c r="A24" s="14" t="s">
        <v>88</v>
      </c>
      <c r="B24" s="1">
        <v>37</v>
      </c>
      <c r="C24" s="1">
        <v>30</v>
      </c>
      <c r="D24" s="1">
        <v>16</v>
      </c>
      <c r="E24" s="8">
        <f>SUM(AttorneyGeneralReformPrimary[[#This Row],[Nancy B. Sliwa (REF)]:[Christopher B. Garvey (REF)]])</f>
        <v>83</v>
      </c>
    </row>
    <row r="25" spans="1:5" x14ac:dyDescent="0.25">
      <c r="A25" s="14" t="s">
        <v>89</v>
      </c>
      <c r="B25" s="1">
        <v>3</v>
      </c>
      <c r="C25" s="1">
        <v>5</v>
      </c>
      <c r="D25" s="1">
        <v>4</v>
      </c>
      <c r="E25" s="8">
        <f>SUM(AttorneyGeneralReformPrimary[[#This Row],[Nancy B. Sliwa (REF)]:[Christopher B. Garvey (REF)]])</f>
        <v>12</v>
      </c>
    </row>
    <row r="26" spans="1:5" x14ac:dyDescent="0.25">
      <c r="A26" s="14" t="s">
        <v>90</v>
      </c>
      <c r="B26" s="1">
        <v>40</v>
      </c>
      <c r="C26" s="1">
        <v>31</v>
      </c>
      <c r="D26" s="1">
        <v>21</v>
      </c>
      <c r="E26" s="8">
        <f>SUM(AttorneyGeneralReformPrimary[[#This Row],[Nancy B. Sliwa (REF)]:[Christopher B. Garvey (REF)]])</f>
        <v>92</v>
      </c>
    </row>
    <row r="27" spans="1:5" x14ac:dyDescent="0.25">
      <c r="A27" s="14" t="s">
        <v>91</v>
      </c>
      <c r="B27" s="1">
        <v>52</v>
      </c>
      <c r="C27" s="1">
        <v>25</v>
      </c>
      <c r="D27" s="1">
        <v>25</v>
      </c>
      <c r="E27" s="8">
        <f>SUM(AttorneyGeneralReformPrimary[[#This Row],[Nancy B. Sliwa (REF)]:[Christopher B. Garvey (REF)]])</f>
        <v>102</v>
      </c>
    </row>
    <row r="28" spans="1:5" x14ac:dyDescent="0.25">
      <c r="A28" s="14" t="s">
        <v>92</v>
      </c>
      <c r="B28" s="1">
        <v>343</v>
      </c>
      <c r="C28" s="1">
        <v>190</v>
      </c>
      <c r="D28" s="1">
        <v>136</v>
      </c>
      <c r="E28" s="8">
        <f>SUM(AttorneyGeneralReformPrimary[[#This Row],[Nancy B. Sliwa (REF)]:[Christopher B. Garvey (REF)]])</f>
        <v>669</v>
      </c>
    </row>
    <row r="29" spans="1:5" x14ac:dyDescent="0.25">
      <c r="A29" s="14" t="s">
        <v>93</v>
      </c>
      <c r="B29" s="1">
        <v>11</v>
      </c>
      <c r="C29" s="1">
        <v>6</v>
      </c>
      <c r="D29" s="1">
        <v>8</v>
      </c>
      <c r="E29" s="8">
        <f>SUM(AttorneyGeneralReformPrimary[[#This Row],[Nancy B. Sliwa (REF)]:[Christopher B. Garvey (REF)]])</f>
        <v>25</v>
      </c>
    </row>
    <row r="30" spans="1:5" x14ac:dyDescent="0.25">
      <c r="A30" s="14" t="s">
        <v>94</v>
      </c>
      <c r="B30" s="1">
        <v>891</v>
      </c>
      <c r="C30" s="1">
        <v>369</v>
      </c>
      <c r="D30" s="1">
        <v>450</v>
      </c>
      <c r="E30" s="8">
        <f>SUM(AttorneyGeneralReformPrimary[[#This Row],[Nancy B. Sliwa (REF)]:[Christopher B. Garvey (REF)]])</f>
        <v>1710</v>
      </c>
    </row>
    <row r="31" spans="1:5" x14ac:dyDescent="0.25">
      <c r="A31" s="14" t="s">
        <v>95</v>
      </c>
      <c r="B31" s="1">
        <v>68</v>
      </c>
      <c r="C31" s="1">
        <v>47</v>
      </c>
      <c r="D31" s="1">
        <v>44</v>
      </c>
      <c r="E31" s="8">
        <f>SUM(AttorneyGeneralReformPrimary[[#This Row],[Nancy B. Sliwa (REF)]:[Christopher B. Garvey (REF)]])</f>
        <v>159</v>
      </c>
    </row>
    <row r="32" spans="1:5" x14ac:dyDescent="0.25">
      <c r="A32" s="14" t="s">
        <v>96</v>
      </c>
      <c r="B32" s="1">
        <v>72</v>
      </c>
      <c r="C32" s="1">
        <v>48</v>
      </c>
      <c r="D32" s="1">
        <v>26</v>
      </c>
      <c r="E32" s="8">
        <f>SUM(AttorneyGeneralReformPrimary[[#This Row],[Nancy B. Sliwa (REF)]:[Christopher B. Garvey (REF)]])</f>
        <v>146</v>
      </c>
    </row>
    <row r="33" spans="1:5" x14ac:dyDescent="0.25">
      <c r="A33" s="14" t="s">
        <v>97</v>
      </c>
      <c r="B33" s="1">
        <v>216</v>
      </c>
      <c r="C33" s="1">
        <v>166</v>
      </c>
      <c r="D33" s="1">
        <v>89</v>
      </c>
      <c r="E33" s="8">
        <f>SUM(AttorneyGeneralReformPrimary[[#This Row],[Nancy B. Sliwa (REF)]:[Christopher B. Garvey (REF)]])</f>
        <v>471</v>
      </c>
    </row>
    <row r="34" spans="1:5" x14ac:dyDescent="0.25">
      <c r="A34" s="14" t="s">
        <v>98</v>
      </c>
      <c r="B34" s="1">
        <v>105</v>
      </c>
      <c r="C34" s="1">
        <v>93</v>
      </c>
      <c r="D34" s="1">
        <v>74</v>
      </c>
      <c r="E34" s="8">
        <f>SUM(AttorneyGeneralReformPrimary[[#This Row],[Nancy B. Sliwa (REF)]:[Christopher B. Garvey (REF)]])</f>
        <v>272</v>
      </c>
    </row>
    <row r="35" spans="1:5" x14ac:dyDescent="0.25">
      <c r="A35" s="14" t="s">
        <v>99</v>
      </c>
      <c r="B35" s="1">
        <v>374</v>
      </c>
      <c r="C35" s="1">
        <v>178</v>
      </c>
      <c r="D35" s="1">
        <v>198</v>
      </c>
      <c r="E35" s="8">
        <f>SUM(AttorneyGeneralReformPrimary[[#This Row],[Nancy B. Sliwa (REF)]:[Christopher B. Garvey (REF)]])</f>
        <v>750</v>
      </c>
    </row>
    <row r="36" spans="1:5" x14ac:dyDescent="0.25">
      <c r="A36" s="14" t="s">
        <v>100</v>
      </c>
      <c r="B36" s="1">
        <v>18</v>
      </c>
      <c r="C36" s="1">
        <v>9</v>
      </c>
      <c r="D36" s="1">
        <v>8</v>
      </c>
      <c r="E36" s="8">
        <f>SUM(AttorneyGeneralReformPrimary[[#This Row],[Nancy B. Sliwa (REF)]:[Christopher B. Garvey (REF)]])</f>
        <v>35</v>
      </c>
    </row>
    <row r="37" spans="1:5" x14ac:dyDescent="0.25">
      <c r="A37" s="14" t="s">
        <v>101</v>
      </c>
      <c r="B37" s="1">
        <v>99</v>
      </c>
      <c r="C37" s="1">
        <v>116</v>
      </c>
      <c r="D37" s="1">
        <v>63</v>
      </c>
      <c r="E37" s="8">
        <f>SUM(AttorneyGeneralReformPrimary[[#This Row],[Nancy B. Sliwa (REF)]:[Christopher B. Garvey (REF)]])</f>
        <v>278</v>
      </c>
    </row>
    <row r="38" spans="1:5" x14ac:dyDescent="0.25">
      <c r="A38" s="14" t="s">
        <v>102</v>
      </c>
      <c r="B38" s="1">
        <v>31</v>
      </c>
      <c r="C38" s="1">
        <v>37</v>
      </c>
      <c r="D38" s="1">
        <v>21</v>
      </c>
      <c r="E38" s="8">
        <f>SUM(AttorneyGeneralReformPrimary[[#This Row],[Nancy B. Sliwa (REF)]:[Christopher B. Garvey (REF)]])</f>
        <v>89</v>
      </c>
    </row>
    <row r="39" spans="1:5" x14ac:dyDescent="0.25">
      <c r="A39" s="14" t="s">
        <v>103</v>
      </c>
      <c r="B39" s="1">
        <v>64</v>
      </c>
      <c r="C39" s="1">
        <v>30</v>
      </c>
      <c r="D39" s="1">
        <v>22</v>
      </c>
      <c r="E39" s="8">
        <f>SUM(AttorneyGeneralReformPrimary[[#This Row],[Nancy B. Sliwa (REF)]:[Christopher B. Garvey (REF)]])</f>
        <v>116</v>
      </c>
    </row>
    <row r="40" spans="1:5" x14ac:dyDescent="0.25">
      <c r="A40" s="14" t="s">
        <v>104</v>
      </c>
      <c r="B40" s="1">
        <v>148</v>
      </c>
      <c r="C40" s="1">
        <v>106</v>
      </c>
      <c r="D40" s="1">
        <v>96</v>
      </c>
      <c r="E40" s="8">
        <f>SUM(AttorneyGeneralReformPrimary[[#This Row],[Nancy B. Sliwa (REF)]:[Christopher B. Garvey (REF)]])</f>
        <v>350</v>
      </c>
    </row>
    <row r="41" spans="1:5" x14ac:dyDescent="0.25">
      <c r="A41" s="14" t="s">
        <v>105</v>
      </c>
      <c r="B41" s="1">
        <v>379</v>
      </c>
      <c r="C41" s="1">
        <v>145</v>
      </c>
      <c r="D41" s="1">
        <v>186</v>
      </c>
      <c r="E41" s="8">
        <f>SUM(AttorneyGeneralReformPrimary[[#This Row],[Nancy B. Sliwa (REF)]:[Christopher B. Garvey (REF)]])</f>
        <v>710</v>
      </c>
    </row>
    <row r="42" spans="1:5" x14ac:dyDescent="0.25">
      <c r="A42" s="14" t="s">
        <v>106</v>
      </c>
      <c r="B42" s="1">
        <v>33</v>
      </c>
      <c r="C42" s="1">
        <v>33</v>
      </c>
      <c r="D42" s="1">
        <v>22</v>
      </c>
      <c r="E42" s="8">
        <f>SUM(AttorneyGeneralReformPrimary[[#This Row],[Nancy B. Sliwa (REF)]:[Christopher B. Garvey (REF)]])</f>
        <v>88</v>
      </c>
    </row>
    <row r="43" spans="1:5" x14ac:dyDescent="0.25">
      <c r="A43" s="14" t="s">
        <v>107</v>
      </c>
      <c r="B43" s="1">
        <v>200</v>
      </c>
      <c r="C43" s="1">
        <v>142</v>
      </c>
      <c r="D43" s="1">
        <v>109</v>
      </c>
      <c r="E43" s="8">
        <f>SUM(AttorneyGeneralReformPrimary[[#This Row],[Nancy B. Sliwa (REF)]:[Christopher B. Garvey (REF)]])</f>
        <v>451</v>
      </c>
    </row>
    <row r="44" spans="1:5" x14ac:dyDescent="0.25">
      <c r="A44" s="14" t="s">
        <v>108</v>
      </c>
      <c r="B44" s="1">
        <v>198</v>
      </c>
      <c r="C44" s="1">
        <v>130</v>
      </c>
      <c r="D44" s="1">
        <v>107</v>
      </c>
      <c r="E44" s="8">
        <f>SUM(AttorneyGeneralReformPrimary[[#This Row],[Nancy B. Sliwa (REF)]:[Christopher B. Garvey (REF)]])</f>
        <v>435</v>
      </c>
    </row>
    <row r="45" spans="1:5" x14ac:dyDescent="0.25">
      <c r="A45" s="14" t="s">
        <v>109</v>
      </c>
      <c r="B45" s="1">
        <v>15</v>
      </c>
      <c r="C45" s="1">
        <v>8</v>
      </c>
      <c r="D45" s="1">
        <v>11</v>
      </c>
      <c r="E45" s="8">
        <f>SUM(AttorneyGeneralReformPrimary[[#This Row],[Nancy B. Sliwa (REF)]:[Christopher B. Garvey (REF)]])</f>
        <v>34</v>
      </c>
    </row>
    <row r="46" spans="1:5" x14ac:dyDescent="0.25">
      <c r="A46" s="14" t="s">
        <v>110</v>
      </c>
      <c r="B46" s="1">
        <v>12</v>
      </c>
      <c r="C46" s="1">
        <v>3</v>
      </c>
      <c r="D46" s="1">
        <v>5</v>
      </c>
      <c r="E46" s="8">
        <f>SUM(AttorneyGeneralReformPrimary[[#This Row],[Nancy B. Sliwa (REF)]:[Christopher B. Garvey (REF)]])</f>
        <v>20</v>
      </c>
    </row>
    <row r="47" spans="1:5" x14ac:dyDescent="0.25">
      <c r="A47" s="14" t="s">
        <v>111</v>
      </c>
      <c r="B47" s="1">
        <v>80</v>
      </c>
      <c r="C47" s="1">
        <v>50</v>
      </c>
      <c r="D47" s="1">
        <v>44</v>
      </c>
      <c r="E47" s="8">
        <f>SUM(AttorneyGeneralReformPrimary[[#This Row],[Nancy B. Sliwa (REF)]:[Christopher B. Garvey (REF)]])</f>
        <v>174</v>
      </c>
    </row>
    <row r="48" spans="1:5" x14ac:dyDescent="0.25">
      <c r="A48" s="14" t="s">
        <v>112</v>
      </c>
      <c r="B48" s="1">
        <v>50</v>
      </c>
      <c r="C48" s="1">
        <v>27</v>
      </c>
      <c r="D48" s="1">
        <v>26</v>
      </c>
      <c r="E48" s="8">
        <f>SUM(AttorneyGeneralReformPrimary[[#This Row],[Nancy B. Sliwa (REF)]:[Christopher B. Garvey (REF)]])</f>
        <v>103</v>
      </c>
    </row>
    <row r="49" spans="1:5" x14ac:dyDescent="0.25">
      <c r="A49" s="14" t="s">
        <v>113</v>
      </c>
      <c r="B49" s="1">
        <v>1923</v>
      </c>
      <c r="C49" s="1">
        <v>611</v>
      </c>
      <c r="D49" s="1">
        <v>925</v>
      </c>
      <c r="E49" s="8">
        <f>SUM(AttorneyGeneralReformPrimary[[#This Row],[Nancy B. Sliwa (REF)]:[Christopher B. Garvey (REF)]])</f>
        <v>3459</v>
      </c>
    </row>
    <row r="50" spans="1:5" x14ac:dyDescent="0.25">
      <c r="A50" s="14" t="s">
        <v>114</v>
      </c>
      <c r="B50" s="1">
        <v>39</v>
      </c>
      <c r="C50" s="1">
        <v>32</v>
      </c>
      <c r="D50" s="1">
        <v>28</v>
      </c>
      <c r="E50" s="8">
        <f>SUM(AttorneyGeneralReformPrimary[[#This Row],[Nancy B. Sliwa (REF)]:[Christopher B. Garvey (REF)]])</f>
        <v>99</v>
      </c>
    </row>
    <row r="51" spans="1:5" x14ac:dyDescent="0.25">
      <c r="A51" s="14" t="s">
        <v>115</v>
      </c>
      <c r="B51" s="1">
        <v>17</v>
      </c>
      <c r="C51" s="1">
        <v>12</v>
      </c>
      <c r="D51" s="1">
        <v>7</v>
      </c>
      <c r="E51" s="8">
        <f>SUM(AttorneyGeneralReformPrimary[[#This Row],[Nancy B. Sliwa (REF)]:[Christopher B. Garvey (REF)]])</f>
        <v>36</v>
      </c>
    </row>
    <row r="52" spans="1:5" x14ac:dyDescent="0.25">
      <c r="A52" s="14" t="s">
        <v>116</v>
      </c>
      <c r="B52" s="1">
        <v>32</v>
      </c>
      <c r="C52" s="1">
        <v>20</v>
      </c>
      <c r="D52" s="1">
        <v>4</v>
      </c>
      <c r="E52" s="8">
        <f>SUM(AttorneyGeneralReformPrimary[[#This Row],[Nancy B. Sliwa (REF)]:[Christopher B. Garvey (REF)]])</f>
        <v>56</v>
      </c>
    </row>
    <row r="53" spans="1:5" x14ac:dyDescent="0.25">
      <c r="A53" s="14" t="s">
        <v>117</v>
      </c>
      <c r="B53" s="1">
        <v>209</v>
      </c>
      <c r="C53" s="1">
        <v>0</v>
      </c>
      <c r="D53" s="1">
        <v>0</v>
      </c>
      <c r="E53" s="8">
        <f>SUM(AttorneyGeneralReformPrimary[[#This Row],[Nancy B. Sliwa (REF)]:[Christopher B. Garvey (REF)]])</f>
        <v>209</v>
      </c>
    </row>
    <row r="54" spans="1:5" x14ac:dyDescent="0.25">
      <c r="A54" s="14" t="s">
        <v>118</v>
      </c>
      <c r="B54" s="1">
        <v>20</v>
      </c>
      <c r="C54" s="1">
        <v>10</v>
      </c>
      <c r="D54" s="1">
        <v>12</v>
      </c>
      <c r="E54" s="8">
        <f>SUM(AttorneyGeneralReformPrimary[[#This Row],[Nancy B. Sliwa (REF)]:[Christopher B. Garvey (REF)]])</f>
        <v>42</v>
      </c>
    </row>
    <row r="55" spans="1:5" x14ac:dyDescent="0.25">
      <c r="A55" s="14" t="s">
        <v>119</v>
      </c>
      <c r="B55" s="1">
        <v>19</v>
      </c>
      <c r="C55" s="1">
        <v>27</v>
      </c>
      <c r="D55" s="1">
        <v>11</v>
      </c>
      <c r="E55" s="8">
        <f>SUM(AttorneyGeneralReformPrimary[[#This Row],[Nancy B. Sliwa (REF)]:[Christopher B. Garvey (REF)]])</f>
        <v>57</v>
      </c>
    </row>
    <row r="56" spans="1:5" x14ac:dyDescent="0.25">
      <c r="A56" s="14" t="s">
        <v>120</v>
      </c>
      <c r="B56" s="1">
        <v>38</v>
      </c>
      <c r="C56" s="1">
        <v>41</v>
      </c>
      <c r="D56" s="1">
        <v>19</v>
      </c>
      <c r="E56" s="8">
        <f>SUM(AttorneyGeneralReformPrimary[[#This Row],[Nancy B. Sliwa (REF)]:[Christopher B. Garvey (REF)]])</f>
        <v>98</v>
      </c>
    </row>
    <row r="57" spans="1:5" x14ac:dyDescent="0.25">
      <c r="A57" s="14" t="s">
        <v>121</v>
      </c>
      <c r="B57" s="1">
        <v>1498</v>
      </c>
      <c r="C57" s="1">
        <v>557</v>
      </c>
      <c r="D57" s="1">
        <v>535</v>
      </c>
      <c r="E57" s="8">
        <f>SUM(AttorneyGeneralReformPrimary[[#This Row],[Nancy B. Sliwa (REF)]:[Christopher B. Garvey (REF)]])</f>
        <v>2590</v>
      </c>
    </row>
    <row r="58" spans="1:5" x14ac:dyDescent="0.25">
      <c r="A58" s="14" t="s">
        <v>122</v>
      </c>
      <c r="B58" s="1">
        <v>15</v>
      </c>
      <c r="C58" s="1">
        <v>12</v>
      </c>
      <c r="D58" s="1">
        <v>8</v>
      </c>
      <c r="E58" s="8">
        <f>SUM(AttorneyGeneralReformPrimary[[#This Row],[Nancy B. Sliwa (REF)]:[Christopher B. Garvey (REF)]])</f>
        <v>35</v>
      </c>
    </row>
    <row r="59" spans="1:5" x14ac:dyDescent="0.25">
      <c r="A59" s="14" t="s">
        <v>123</v>
      </c>
      <c r="B59" s="1">
        <v>11</v>
      </c>
      <c r="C59" s="1">
        <v>4</v>
      </c>
      <c r="D59" s="1">
        <v>4</v>
      </c>
      <c r="E59" s="8">
        <f>SUM(AttorneyGeneralReformPrimary[[#This Row],[Nancy B. Sliwa (REF)]:[Christopher B. Garvey (REF)]])</f>
        <v>19</v>
      </c>
    </row>
    <row r="60" spans="1:5" x14ac:dyDescent="0.25">
      <c r="A60" s="14" t="s">
        <v>124</v>
      </c>
      <c r="B60" s="1">
        <v>632</v>
      </c>
      <c r="C60" s="1">
        <v>215</v>
      </c>
      <c r="D60" s="1">
        <v>265</v>
      </c>
      <c r="E60" s="8">
        <f>SUM(AttorneyGeneralReformPrimary[[#This Row],[Nancy B. Sliwa (REF)]:[Christopher B. Garvey (REF)]])</f>
        <v>1112</v>
      </c>
    </row>
    <row r="61" spans="1:5" x14ac:dyDescent="0.25">
      <c r="A61" s="14" t="s">
        <v>125</v>
      </c>
      <c r="B61" s="1">
        <v>1553</v>
      </c>
      <c r="C61" s="1">
        <v>643</v>
      </c>
      <c r="D61" s="1">
        <v>603</v>
      </c>
      <c r="E61" s="8">
        <f>SUM(AttorneyGeneralReformPrimary[[#This Row],[Nancy B. Sliwa (REF)]:[Christopher B. Garvey (REF)]])</f>
        <v>2799</v>
      </c>
    </row>
    <row r="62" spans="1:5" x14ac:dyDescent="0.25">
      <c r="A62" s="14" t="s">
        <v>126</v>
      </c>
      <c r="B62" s="1">
        <v>1205</v>
      </c>
      <c r="C62" s="1">
        <v>428</v>
      </c>
      <c r="D62" s="1">
        <v>382</v>
      </c>
      <c r="E62" s="8">
        <f>SUM(AttorneyGeneralReformPrimary[[#This Row],[Nancy B. Sliwa (REF)]:[Christopher B. Garvey (REF)]])</f>
        <v>2015</v>
      </c>
    </row>
    <row r="63" spans="1:5" x14ac:dyDescent="0.25">
      <c r="A63" s="14" t="s">
        <v>127</v>
      </c>
      <c r="B63" s="1">
        <v>1877</v>
      </c>
      <c r="C63" s="1">
        <v>817</v>
      </c>
      <c r="D63" s="1">
        <v>714</v>
      </c>
      <c r="E63" s="8">
        <f>SUM(AttorneyGeneralReformPrimary[[#This Row],[Nancy B. Sliwa (REF)]:[Christopher B. Garvey (REF)]])</f>
        <v>3408</v>
      </c>
    </row>
    <row r="64" spans="1:5" x14ac:dyDescent="0.25">
      <c r="A64" s="19" t="s">
        <v>128</v>
      </c>
      <c r="B64" s="1">
        <v>461</v>
      </c>
      <c r="C64" s="1">
        <v>250</v>
      </c>
      <c r="D64" s="1">
        <v>238</v>
      </c>
      <c r="E64" s="8">
        <f>SUM(AttorneyGeneralReformPrimary[[#This Row],[Nancy B. Sliwa (REF)]:[Christopher B. Garvey (REF)]])</f>
        <v>949</v>
      </c>
    </row>
    <row r="65" spans="1:5" x14ac:dyDescent="0.25">
      <c r="A65" s="13" t="s">
        <v>65</v>
      </c>
      <c r="B65" s="21">
        <f>SUBTOTAL(109,AttorneyGeneralReformPrimary[Nancy B. Sliwa (REF)])</f>
        <v>14864</v>
      </c>
      <c r="C65" s="21">
        <f>SUBTOTAL(109,AttorneyGeneralReformPrimary[Mike Diederich (REF)])</f>
        <v>6752</v>
      </c>
      <c r="D65" s="21">
        <f>SUBTOTAL(109,AttorneyGeneralReformPrimary[Christopher B. Garvey (REF)])</f>
        <v>6533</v>
      </c>
      <c r="E65" s="20"/>
    </row>
  </sheetData>
  <pageMargins left="0.5" right="0.5" top="0.5" bottom="0.5" header="0.3" footer="0.3"/>
  <pageSetup scale="96" fitToHeight="0" orientation="portrait" horizontalDpi="4294967295" verticalDpi="4294967295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CB7B-8246-4E89-A21C-AE41861EC169}">
  <dimension ref="A1:F4"/>
  <sheetViews>
    <sheetView workbookViewId="0">
      <selection sqref="A1:XFD2"/>
    </sheetView>
  </sheetViews>
  <sheetFormatPr defaultColWidth="32" defaultRowHeight="15" x14ac:dyDescent="0.25"/>
  <cols>
    <col min="1" max="1" width="38.5703125" customWidth="1"/>
    <col min="2" max="5" width="18.7109375" customWidth="1"/>
    <col min="6" max="6" width="18.7109375" hidden="1" customWidth="1"/>
  </cols>
  <sheetData>
    <row r="1" spans="1:6" s="15" customFormat="1" ht="24.95" customHeight="1" x14ac:dyDescent="0.25">
      <c r="A1" s="136" t="s">
        <v>556</v>
      </c>
    </row>
    <row r="2" spans="1:6" s="166" customFormat="1" ht="24.95" customHeight="1" x14ac:dyDescent="0.25">
      <c r="A2" s="175" t="s">
        <v>64</v>
      </c>
      <c r="B2" s="188" t="s">
        <v>555</v>
      </c>
      <c r="C2" s="188" t="s">
        <v>293</v>
      </c>
      <c r="D2" s="188" t="s">
        <v>554</v>
      </c>
      <c r="E2" s="188" t="s">
        <v>553</v>
      </c>
      <c r="F2" s="98" t="s">
        <v>0</v>
      </c>
    </row>
    <row r="3" spans="1:6" x14ac:dyDescent="0.25">
      <c r="A3" s="131" t="s">
        <v>289</v>
      </c>
      <c r="B3" s="129">
        <v>217</v>
      </c>
      <c r="C3" s="156">
        <v>103</v>
      </c>
      <c r="D3" s="156">
        <v>3</v>
      </c>
      <c r="E3" s="156">
        <v>1</v>
      </c>
      <c r="F3" s="174">
        <v>324</v>
      </c>
    </row>
    <row r="4" spans="1:6" x14ac:dyDescent="0.25">
      <c r="A4" s="22" t="s">
        <v>65</v>
      </c>
      <c r="B4" s="130">
        <f>SUM(B3:B3)</f>
        <v>217</v>
      </c>
      <c r="C4" s="130">
        <f t="shared" ref="C4:E4" si="0">SUM(C3:C3)</f>
        <v>103</v>
      </c>
      <c r="D4" s="130">
        <f t="shared" si="0"/>
        <v>3</v>
      </c>
      <c r="E4" s="130">
        <f t="shared" si="0"/>
        <v>1</v>
      </c>
      <c r="F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6F6F-3533-4311-85FE-15899D3E76F7}">
  <dimension ref="A1:C24"/>
  <sheetViews>
    <sheetView workbookViewId="0">
      <selection activeCell="A7" sqref="A7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573</v>
      </c>
    </row>
    <row r="2" spans="1:3" s="166" customFormat="1" ht="27.75" customHeight="1" x14ac:dyDescent="0.25">
      <c r="A2" s="175" t="s">
        <v>154</v>
      </c>
      <c r="B2" s="58" t="s">
        <v>299</v>
      </c>
      <c r="C2" s="59" t="s">
        <v>65</v>
      </c>
    </row>
    <row r="3" spans="1:3" x14ac:dyDescent="0.25">
      <c r="A3" s="52" t="s">
        <v>417</v>
      </c>
      <c r="B3" s="129">
        <v>3</v>
      </c>
      <c r="C3" s="185">
        <f t="shared" ref="C3:C23" si="0">B2:B3</f>
        <v>3</v>
      </c>
    </row>
    <row r="4" spans="1:3" x14ac:dyDescent="0.25">
      <c r="A4" s="52" t="s">
        <v>572</v>
      </c>
      <c r="B4" s="129">
        <v>1</v>
      </c>
      <c r="C4" s="185">
        <f t="shared" si="0"/>
        <v>1</v>
      </c>
    </row>
    <row r="5" spans="1:3" x14ac:dyDescent="0.25">
      <c r="A5" s="52" t="s">
        <v>571</v>
      </c>
      <c r="B5" s="129">
        <v>1</v>
      </c>
      <c r="C5" s="185">
        <f t="shared" si="0"/>
        <v>1</v>
      </c>
    </row>
    <row r="6" spans="1:3" x14ac:dyDescent="0.25">
      <c r="A6" s="52" t="s">
        <v>570</v>
      </c>
      <c r="B6" s="129">
        <v>1</v>
      </c>
      <c r="C6" s="185">
        <f t="shared" si="0"/>
        <v>1</v>
      </c>
    </row>
    <row r="7" spans="1:3" x14ac:dyDescent="0.25">
      <c r="A7" s="52" t="s">
        <v>569</v>
      </c>
      <c r="B7" s="129">
        <v>1</v>
      </c>
      <c r="C7" s="185">
        <f t="shared" si="0"/>
        <v>1</v>
      </c>
    </row>
    <row r="8" spans="1:3" x14ac:dyDescent="0.25">
      <c r="A8" s="52" t="s">
        <v>568</v>
      </c>
      <c r="B8" s="129">
        <v>1</v>
      </c>
      <c r="C8" s="185">
        <f t="shared" si="0"/>
        <v>1</v>
      </c>
    </row>
    <row r="9" spans="1:3" x14ac:dyDescent="0.25">
      <c r="A9" s="52" t="s">
        <v>465</v>
      </c>
      <c r="B9" s="129">
        <v>1</v>
      </c>
      <c r="C9" s="185">
        <f t="shared" si="0"/>
        <v>1</v>
      </c>
    </row>
    <row r="10" spans="1:3" x14ac:dyDescent="0.25">
      <c r="A10" s="52" t="s">
        <v>295</v>
      </c>
      <c r="B10" s="129">
        <v>1</v>
      </c>
      <c r="C10" s="185">
        <f t="shared" si="0"/>
        <v>1</v>
      </c>
    </row>
    <row r="11" spans="1:3" x14ac:dyDescent="0.25">
      <c r="A11" s="52" t="s">
        <v>567</v>
      </c>
      <c r="B11" s="129">
        <v>5</v>
      </c>
      <c r="C11" s="185">
        <f t="shared" si="0"/>
        <v>5</v>
      </c>
    </row>
    <row r="12" spans="1:3" x14ac:dyDescent="0.25">
      <c r="A12" s="52" t="s">
        <v>566</v>
      </c>
      <c r="B12" s="129">
        <v>1</v>
      </c>
      <c r="C12" s="185">
        <f t="shared" si="0"/>
        <v>1</v>
      </c>
    </row>
    <row r="13" spans="1:3" x14ac:dyDescent="0.25">
      <c r="A13" s="52" t="s">
        <v>565</v>
      </c>
      <c r="B13" s="129">
        <v>1</v>
      </c>
      <c r="C13" s="185">
        <f t="shared" si="0"/>
        <v>1</v>
      </c>
    </row>
    <row r="14" spans="1:3" x14ac:dyDescent="0.25">
      <c r="A14" s="52" t="s">
        <v>564</v>
      </c>
      <c r="B14" s="129">
        <v>1</v>
      </c>
      <c r="C14" s="185">
        <f t="shared" si="0"/>
        <v>1</v>
      </c>
    </row>
    <row r="15" spans="1:3" x14ac:dyDescent="0.25">
      <c r="A15" s="52" t="s">
        <v>563</v>
      </c>
      <c r="B15" s="129">
        <v>1</v>
      </c>
      <c r="C15" s="185">
        <f t="shared" si="0"/>
        <v>1</v>
      </c>
    </row>
    <row r="16" spans="1:3" x14ac:dyDescent="0.25">
      <c r="A16" s="52" t="s">
        <v>139</v>
      </c>
      <c r="B16" s="129">
        <v>1</v>
      </c>
      <c r="C16" s="185">
        <f t="shared" si="0"/>
        <v>1</v>
      </c>
    </row>
    <row r="17" spans="1:3" x14ac:dyDescent="0.25">
      <c r="A17" s="52" t="s">
        <v>562</v>
      </c>
      <c r="B17" s="129">
        <v>1</v>
      </c>
      <c r="C17" s="185">
        <f t="shared" si="0"/>
        <v>1</v>
      </c>
    </row>
    <row r="18" spans="1:3" x14ac:dyDescent="0.25">
      <c r="A18" s="52" t="s">
        <v>561</v>
      </c>
      <c r="B18" s="129">
        <v>1</v>
      </c>
      <c r="C18" s="185">
        <f t="shared" si="0"/>
        <v>1</v>
      </c>
    </row>
    <row r="19" spans="1:3" x14ac:dyDescent="0.25">
      <c r="A19" s="52" t="s">
        <v>436</v>
      </c>
      <c r="B19" s="129">
        <v>1</v>
      </c>
      <c r="C19" s="185">
        <f t="shared" si="0"/>
        <v>1</v>
      </c>
    </row>
    <row r="20" spans="1:3" x14ac:dyDescent="0.25">
      <c r="A20" s="52" t="s">
        <v>560</v>
      </c>
      <c r="B20" s="129">
        <v>1</v>
      </c>
      <c r="C20" s="185">
        <f t="shared" si="0"/>
        <v>1</v>
      </c>
    </row>
    <row r="21" spans="1:3" x14ac:dyDescent="0.25">
      <c r="A21" s="52" t="s">
        <v>559</v>
      </c>
      <c r="B21" s="129">
        <v>2</v>
      </c>
      <c r="C21" s="185">
        <f t="shared" si="0"/>
        <v>2</v>
      </c>
    </row>
    <row r="22" spans="1:3" x14ac:dyDescent="0.25">
      <c r="A22" s="52" t="s">
        <v>558</v>
      </c>
      <c r="B22" s="129">
        <v>12</v>
      </c>
      <c r="C22" s="185">
        <f t="shared" si="0"/>
        <v>12</v>
      </c>
    </row>
    <row r="23" spans="1:3" x14ac:dyDescent="0.25">
      <c r="A23" s="52" t="s">
        <v>557</v>
      </c>
      <c r="B23" s="129">
        <v>1</v>
      </c>
      <c r="C23" s="185">
        <f t="shared" si="0"/>
        <v>1</v>
      </c>
    </row>
    <row r="24" spans="1:3" hidden="1" x14ac:dyDescent="0.25">
      <c r="A24" s="22" t="s">
        <v>0</v>
      </c>
      <c r="B24" s="148">
        <f>SUM(B3:B23)</f>
        <v>39</v>
      </c>
      <c r="C2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023A-18FD-420F-A112-9C658B797553}">
  <dimension ref="A1:C15"/>
  <sheetViews>
    <sheetView workbookViewId="0">
      <selection activeCell="C23" sqref="C23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584</v>
      </c>
    </row>
    <row r="2" spans="1:3" s="166" customFormat="1" ht="27.75" customHeight="1" x14ac:dyDescent="0.25">
      <c r="A2" s="175" t="s">
        <v>154</v>
      </c>
      <c r="B2" s="97" t="s">
        <v>299</v>
      </c>
      <c r="C2" s="192" t="s">
        <v>65</v>
      </c>
    </row>
    <row r="3" spans="1:3" x14ac:dyDescent="0.25">
      <c r="A3" s="52" t="s">
        <v>417</v>
      </c>
      <c r="B3" s="129">
        <v>1</v>
      </c>
      <c r="C3" s="193">
        <f>AD24ReformPrimary[[#This Row],[Part of Queens County Vote Results]]</f>
        <v>1</v>
      </c>
    </row>
    <row r="4" spans="1:3" x14ac:dyDescent="0.25">
      <c r="A4" s="52" t="s">
        <v>583</v>
      </c>
      <c r="B4" s="129">
        <v>1</v>
      </c>
      <c r="C4" s="193">
        <f>AD24ReformPrimary[[#This Row],[Part of Queens County Vote Results]]</f>
        <v>1</v>
      </c>
    </row>
    <row r="5" spans="1:3" x14ac:dyDescent="0.25">
      <c r="A5" s="52" t="s">
        <v>582</v>
      </c>
      <c r="B5" s="129">
        <v>1</v>
      </c>
      <c r="C5" s="193">
        <f>AD24ReformPrimary[[#This Row],[Part of Queens County Vote Results]]</f>
        <v>1</v>
      </c>
    </row>
    <row r="6" spans="1:3" x14ac:dyDescent="0.25">
      <c r="A6" s="52" t="s">
        <v>581</v>
      </c>
      <c r="B6" s="129">
        <v>1</v>
      </c>
      <c r="C6" s="193">
        <f>AD24ReformPrimary[[#This Row],[Part of Queens County Vote Results]]</f>
        <v>1</v>
      </c>
    </row>
    <row r="7" spans="1:3" x14ac:dyDescent="0.25">
      <c r="A7" s="52" t="s">
        <v>580</v>
      </c>
      <c r="B7" s="129">
        <v>1</v>
      </c>
      <c r="C7" s="193">
        <f>AD24ReformPrimary[[#This Row],[Part of Queens County Vote Results]]</f>
        <v>1</v>
      </c>
    </row>
    <row r="8" spans="1:3" x14ac:dyDescent="0.25">
      <c r="A8" s="52" t="s">
        <v>579</v>
      </c>
      <c r="B8" s="129">
        <v>2</v>
      </c>
      <c r="C8" s="193">
        <f>AD24ReformPrimary[[#This Row],[Part of Queens County Vote Results]]</f>
        <v>2</v>
      </c>
    </row>
    <row r="9" spans="1:3" x14ac:dyDescent="0.25">
      <c r="A9" s="52" t="s">
        <v>578</v>
      </c>
      <c r="B9" s="129">
        <v>1</v>
      </c>
      <c r="C9" s="193">
        <f>AD24ReformPrimary[[#This Row],[Part of Queens County Vote Results]]</f>
        <v>1</v>
      </c>
    </row>
    <row r="10" spans="1:3" x14ac:dyDescent="0.25">
      <c r="A10" s="52" t="s">
        <v>577</v>
      </c>
      <c r="B10" s="129">
        <v>1</v>
      </c>
      <c r="C10" s="193">
        <f>AD24ReformPrimary[[#This Row],[Part of Queens County Vote Results]]</f>
        <v>1</v>
      </c>
    </row>
    <row r="11" spans="1:3" x14ac:dyDescent="0.25">
      <c r="A11" s="52" t="s">
        <v>576</v>
      </c>
      <c r="B11" s="129">
        <v>1</v>
      </c>
      <c r="C11" s="193">
        <f>AD24ReformPrimary[[#This Row],[Part of Queens County Vote Results]]</f>
        <v>1</v>
      </c>
    </row>
    <row r="12" spans="1:3" x14ac:dyDescent="0.25">
      <c r="A12" s="52" t="s">
        <v>140</v>
      </c>
      <c r="B12" s="129">
        <v>1</v>
      </c>
      <c r="C12" s="193">
        <f>AD24ReformPrimary[[#This Row],[Part of Queens County Vote Results]]</f>
        <v>1</v>
      </c>
    </row>
    <row r="13" spans="1:3" x14ac:dyDescent="0.25">
      <c r="A13" s="52" t="s">
        <v>575</v>
      </c>
      <c r="B13" s="129">
        <v>1</v>
      </c>
      <c r="C13" s="193">
        <f>AD24ReformPrimary[[#This Row],[Part of Queens County Vote Results]]</f>
        <v>1</v>
      </c>
    </row>
    <row r="14" spans="1:3" x14ac:dyDescent="0.25">
      <c r="A14" s="52" t="s">
        <v>574</v>
      </c>
      <c r="B14" s="129">
        <v>1</v>
      </c>
      <c r="C14" s="193">
        <f>AD24ReformPrimary[[#This Row],[Part of Queens County Vote Results]]</f>
        <v>1</v>
      </c>
    </row>
    <row r="15" spans="1:3" hidden="1" x14ac:dyDescent="0.25">
      <c r="A15" s="22" t="s">
        <v>0</v>
      </c>
      <c r="B15" s="148">
        <f>SUM(B3:B14)</f>
        <v>13</v>
      </c>
      <c r="C15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012D-2B70-46B3-B435-093DA11861A6}">
  <dimension ref="A1:C13"/>
  <sheetViews>
    <sheetView workbookViewId="0">
      <selection activeCell="C24" sqref="C24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592</v>
      </c>
    </row>
    <row r="2" spans="1:3" s="166" customFormat="1" ht="27.75" customHeight="1" x14ac:dyDescent="0.25">
      <c r="A2" s="175" t="s">
        <v>154</v>
      </c>
      <c r="B2" s="97" t="s">
        <v>299</v>
      </c>
      <c r="C2" s="192" t="s">
        <v>65</v>
      </c>
    </row>
    <row r="3" spans="1:3" x14ac:dyDescent="0.25">
      <c r="A3" s="52" t="s">
        <v>591</v>
      </c>
      <c r="B3" s="129">
        <v>1</v>
      </c>
      <c r="C3" s="193">
        <f>AD25ReformPrimary[[#This Row],[Part of Queens County Vote Results]]</f>
        <v>1</v>
      </c>
    </row>
    <row r="4" spans="1:3" x14ac:dyDescent="0.25">
      <c r="A4" s="52" t="s">
        <v>590</v>
      </c>
      <c r="B4" s="129">
        <v>1</v>
      </c>
      <c r="C4" s="193">
        <f>AD25ReformPrimary[[#This Row],[Part of Queens County Vote Results]]</f>
        <v>1</v>
      </c>
    </row>
    <row r="5" spans="1:3" x14ac:dyDescent="0.25">
      <c r="A5" s="52" t="s">
        <v>570</v>
      </c>
      <c r="B5" s="129">
        <v>1</v>
      </c>
      <c r="C5" s="193">
        <f>AD25ReformPrimary[[#This Row],[Part of Queens County Vote Results]]</f>
        <v>1</v>
      </c>
    </row>
    <row r="6" spans="1:3" x14ac:dyDescent="0.25">
      <c r="A6" s="52" t="s">
        <v>589</v>
      </c>
      <c r="B6" s="129">
        <v>1</v>
      </c>
      <c r="C6" s="193">
        <f>AD25ReformPrimary[[#This Row],[Part of Queens County Vote Results]]</f>
        <v>1</v>
      </c>
    </row>
    <row r="7" spans="1:3" x14ac:dyDescent="0.25">
      <c r="A7" s="52" t="s">
        <v>579</v>
      </c>
      <c r="B7" s="129">
        <v>2</v>
      </c>
      <c r="C7" s="193">
        <f>AD25ReformPrimary[[#This Row],[Part of Queens County Vote Results]]</f>
        <v>2</v>
      </c>
    </row>
    <row r="8" spans="1:3" x14ac:dyDescent="0.25">
      <c r="A8" s="52" t="s">
        <v>588</v>
      </c>
      <c r="B8" s="129">
        <v>1</v>
      </c>
      <c r="C8" s="193">
        <f>AD25ReformPrimary[[#This Row],[Part of Queens County Vote Results]]</f>
        <v>1</v>
      </c>
    </row>
    <row r="9" spans="1:3" x14ac:dyDescent="0.25">
      <c r="A9" s="52" t="s">
        <v>587</v>
      </c>
      <c r="B9" s="129">
        <v>1</v>
      </c>
      <c r="C9" s="193">
        <f>AD25ReformPrimary[[#This Row],[Part of Queens County Vote Results]]</f>
        <v>1</v>
      </c>
    </row>
    <row r="10" spans="1:3" x14ac:dyDescent="0.25">
      <c r="A10" s="52" t="s">
        <v>586</v>
      </c>
      <c r="B10" s="129">
        <v>2</v>
      </c>
      <c r="C10" s="193">
        <f>AD25ReformPrimary[[#This Row],[Part of Queens County Vote Results]]</f>
        <v>2</v>
      </c>
    </row>
    <row r="11" spans="1:3" x14ac:dyDescent="0.25">
      <c r="A11" s="52" t="s">
        <v>585</v>
      </c>
      <c r="B11" s="129">
        <v>1</v>
      </c>
      <c r="C11" s="193">
        <f>AD25ReformPrimary[[#This Row],[Part of Queens County Vote Results]]</f>
        <v>1</v>
      </c>
    </row>
    <row r="12" spans="1:3" x14ac:dyDescent="0.25">
      <c r="A12" s="52" t="s">
        <v>447</v>
      </c>
      <c r="B12" s="129">
        <v>5</v>
      </c>
      <c r="C12" s="193">
        <f>AD25ReformPrimary[[#This Row],[Part of Queens County Vote Results]]</f>
        <v>5</v>
      </c>
    </row>
    <row r="13" spans="1:3" hidden="1" x14ac:dyDescent="0.25">
      <c r="A13" s="22" t="s">
        <v>0</v>
      </c>
      <c r="B13" s="148">
        <f>SUM(B3:B12)</f>
        <v>16</v>
      </c>
      <c r="C13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DEB3-9EF3-4D46-A4E7-6DABCFDC55D4}">
  <dimension ref="A1:C15"/>
  <sheetViews>
    <sheetView workbookViewId="0">
      <selection activeCell="A15" sqref="A15:XFD15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599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417</v>
      </c>
      <c r="B3" s="129">
        <v>4</v>
      </c>
      <c r="C3" s="185">
        <f>AD27ReformPrimary[[#This Row],[Part of Queens County Vote Results]]</f>
        <v>4</v>
      </c>
    </row>
    <row r="4" spans="1:3" x14ac:dyDescent="0.25">
      <c r="A4" s="52" t="s">
        <v>598</v>
      </c>
      <c r="B4" s="129">
        <v>1</v>
      </c>
      <c r="C4" s="185">
        <f>AD27ReformPrimary[[#This Row],[Part of Queens County Vote Results]]</f>
        <v>1</v>
      </c>
    </row>
    <row r="5" spans="1:3" x14ac:dyDescent="0.25">
      <c r="A5" s="52" t="s">
        <v>570</v>
      </c>
      <c r="B5" s="129">
        <v>1</v>
      </c>
      <c r="C5" s="185">
        <f>AD27ReformPrimary[[#This Row],[Part of Queens County Vote Results]]</f>
        <v>1</v>
      </c>
    </row>
    <row r="6" spans="1:3" x14ac:dyDescent="0.25">
      <c r="A6" s="52" t="s">
        <v>597</v>
      </c>
      <c r="B6" s="129">
        <v>1</v>
      </c>
      <c r="C6" s="185">
        <f>AD27ReformPrimary[[#This Row],[Part of Queens County Vote Results]]</f>
        <v>1</v>
      </c>
    </row>
    <row r="7" spans="1:3" x14ac:dyDescent="0.25">
      <c r="A7" s="52" t="s">
        <v>596</v>
      </c>
      <c r="B7" s="129">
        <v>1</v>
      </c>
      <c r="C7" s="185">
        <f>AD27ReformPrimary[[#This Row],[Part of Queens County Vote Results]]</f>
        <v>1</v>
      </c>
    </row>
    <row r="8" spans="1:3" x14ac:dyDescent="0.25">
      <c r="A8" s="52" t="s">
        <v>595</v>
      </c>
      <c r="B8" s="129">
        <v>1</v>
      </c>
      <c r="C8" s="185">
        <f>AD27ReformPrimary[[#This Row],[Part of Queens County Vote Results]]</f>
        <v>1</v>
      </c>
    </row>
    <row r="9" spans="1:3" x14ac:dyDescent="0.25">
      <c r="A9" s="52" t="s">
        <v>579</v>
      </c>
      <c r="B9" s="129">
        <v>1</v>
      </c>
      <c r="C9" s="185">
        <f>AD27ReformPrimary[[#This Row],[Part of Queens County Vote Results]]</f>
        <v>1</v>
      </c>
    </row>
    <row r="10" spans="1:3" x14ac:dyDescent="0.25">
      <c r="A10" s="52" t="s">
        <v>594</v>
      </c>
      <c r="B10" s="129">
        <v>1</v>
      </c>
      <c r="C10" s="185">
        <f>AD27ReformPrimary[[#This Row],[Part of Queens County Vote Results]]</f>
        <v>1</v>
      </c>
    </row>
    <row r="11" spans="1:3" x14ac:dyDescent="0.25">
      <c r="A11" s="52" t="s">
        <v>139</v>
      </c>
      <c r="B11" s="129">
        <v>1</v>
      </c>
      <c r="C11" s="185">
        <f>AD27ReformPrimary[[#This Row],[Part of Queens County Vote Results]]</f>
        <v>1</v>
      </c>
    </row>
    <row r="12" spans="1:3" x14ac:dyDescent="0.25">
      <c r="A12" s="52" t="s">
        <v>593</v>
      </c>
      <c r="B12" s="129">
        <v>1</v>
      </c>
      <c r="C12" s="185">
        <f>AD27ReformPrimary[[#This Row],[Part of Queens County Vote Results]]</f>
        <v>1</v>
      </c>
    </row>
    <row r="13" spans="1:3" x14ac:dyDescent="0.25">
      <c r="A13" s="52" t="s">
        <v>447</v>
      </c>
      <c r="B13" s="129">
        <v>1</v>
      </c>
      <c r="C13" s="185">
        <f>AD27ReformPrimary[[#This Row],[Part of Queens County Vote Results]]</f>
        <v>1</v>
      </c>
    </row>
    <row r="14" spans="1:3" x14ac:dyDescent="0.25">
      <c r="A14" s="52" t="s">
        <v>445</v>
      </c>
      <c r="B14" s="129">
        <v>2</v>
      </c>
      <c r="C14" s="185">
        <f>AD27ReformPrimary[[#This Row],[Part of Queens County Vote Results]]</f>
        <v>2</v>
      </c>
    </row>
    <row r="15" spans="1:3" hidden="1" x14ac:dyDescent="0.25">
      <c r="A15" s="22" t="s">
        <v>0</v>
      </c>
      <c r="B15" s="148">
        <f>SUM(B3:B14)</f>
        <v>16</v>
      </c>
      <c r="C15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12C9-F50E-4814-ABAE-4EA06A292005}">
  <dimension ref="A1:C10"/>
  <sheetViews>
    <sheetView workbookViewId="0">
      <selection activeCell="A12" sqref="A1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607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606</v>
      </c>
      <c r="B3" s="129">
        <v>1</v>
      </c>
      <c r="C3" s="185">
        <f>AD28GreenPrimary[[#This Row],[Part of Queens County Vote Results]]</f>
        <v>1</v>
      </c>
    </row>
    <row r="4" spans="1:3" x14ac:dyDescent="0.25">
      <c r="A4" s="52" t="s">
        <v>605</v>
      </c>
      <c r="B4" s="129">
        <v>1</v>
      </c>
      <c r="C4" s="185">
        <f>AD28GreenPrimary[[#This Row],[Part of Queens County Vote Results]]</f>
        <v>1</v>
      </c>
    </row>
    <row r="5" spans="1:3" x14ac:dyDescent="0.25">
      <c r="A5" s="52" t="s">
        <v>604</v>
      </c>
      <c r="B5" s="129">
        <v>4</v>
      </c>
      <c r="C5" s="185">
        <f>AD28GreenPrimary[[#This Row],[Part of Queens County Vote Results]]</f>
        <v>4</v>
      </c>
    </row>
    <row r="6" spans="1:3" x14ac:dyDescent="0.25">
      <c r="A6" s="52" t="s">
        <v>603</v>
      </c>
      <c r="B6" s="129">
        <v>1</v>
      </c>
      <c r="C6" s="185">
        <f>AD28GreenPrimary[[#This Row],[Part of Queens County Vote Results]]</f>
        <v>1</v>
      </c>
    </row>
    <row r="7" spans="1:3" x14ac:dyDescent="0.25">
      <c r="A7" s="52" t="s">
        <v>602</v>
      </c>
      <c r="B7" s="129">
        <v>1</v>
      </c>
      <c r="C7" s="185">
        <f>AD28GreenPrimary[[#This Row],[Part of Queens County Vote Results]]</f>
        <v>1</v>
      </c>
    </row>
    <row r="8" spans="1:3" x14ac:dyDescent="0.25">
      <c r="A8" s="52" t="s">
        <v>601</v>
      </c>
      <c r="B8" s="129">
        <v>1</v>
      </c>
      <c r="C8" s="185">
        <f>AD28GreenPrimary[[#This Row],[Part of Queens County Vote Results]]</f>
        <v>1</v>
      </c>
    </row>
    <row r="9" spans="1:3" x14ac:dyDescent="0.25">
      <c r="A9" s="52" t="s">
        <v>600</v>
      </c>
      <c r="B9" s="129">
        <v>1</v>
      </c>
      <c r="C9" s="185">
        <f>AD28GreenPrimary[[#This Row],[Part of Queens County Vote Results]]</f>
        <v>1</v>
      </c>
    </row>
    <row r="10" spans="1:3" hidden="1" x14ac:dyDescent="0.25">
      <c r="A10" s="22" t="s">
        <v>0</v>
      </c>
      <c r="B10" s="148">
        <f>SUM(B3:B9)</f>
        <v>10</v>
      </c>
      <c r="C10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DA71-AE29-4216-B51F-FC0478635546}">
  <dimension ref="A1:D5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610</v>
      </c>
    </row>
    <row r="2" spans="1:4" s="166" customFormat="1" ht="27.75" customHeight="1" x14ac:dyDescent="0.25">
      <c r="A2" s="175" t="s">
        <v>64</v>
      </c>
      <c r="B2" s="188" t="s">
        <v>609</v>
      </c>
      <c r="C2" s="188" t="s">
        <v>608</v>
      </c>
      <c r="D2" s="189" t="s">
        <v>0</v>
      </c>
    </row>
    <row r="3" spans="1:4" x14ac:dyDescent="0.25">
      <c r="A3" s="131" t="s">
        <v>299</v>
      </c>
      <c r="B3" s="194">
        <v>6</v>
      </c>
      <c r="C3" s="195">
        <v>1</v>
      </c>
      <c r="D3" s="171">
        <f>SUM(AD28WorkingFamiliesPrimary[[#This Row],[Andrew Hevesi (WOR)]:[Danniel S. Maio (WOR)]])</f>
        <v>7</v>
      </c>
    </row>
    <row r="4" spans="1:4" x14ac:dyDescent="0.25">
      <c r="A4" s="160" t="s">
        <v>65</v>
      </c>
      <c r="B4" s="196">
        <v>6</v>
      </c>
      <c r="C4" s="193">
        <v>1</v>
      </c>
      <c r="D4" s="155"/>
    </row>
    <row r="5" spans="1:4" hidden="1" x14ac:dyDescent="0.25">
      <c r="A5" s="22" t="s">
        <v>0</v>
      </c>
      <c r="B5" s="148">
        <f>SUM(B3:B4)</f>
        <v>12</v>
      </c>
      <c r="C5" s="155"/>
      <c r="D5" s="154">
        <f>SUM(AD28WorkingFamiliesPrimary[[#This Row],[Andrew Hevesi (WOR)]:[Danniel S. Maio (WOR)]])</f>
        <v>12</v>
      </c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C7D4-6421-4EC7-9163-507D3959A32A}">
  <dimension ref="A1:C17"/>
  <sheetViews>
    <sheetView workbookViewId="0">
      <selection activeCell="D6" sqref="D6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628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627</v>
      </c>
      <c r="B3" s="177">
        <v>5</v>
      </c>
      <c r="C3" s="185">
        <f>AD28IndependencePrimary[[#This Row],[Part of Queens County Vote Results]]</f>
        <v>5</v>
      </c>
    </row>
    <row r="4" spans="1:3" x14ac:dyDescent="0.25">
      <c r="A4" s="52" t="s">
        <v>626</v>
      </c>
      <c r="B4" s="177">
        <v>4</v>
      </c>
      <c r="C4" s="185">
        <f>AD28IndependencePrimary[[#This Row],[Part of Queens County Vote Results]]</f>
        <v>4</v>
      </c>
    </row>
    <row r="5" spans="1:3" x14ac:dyDescent="0.25">
      <c r="A5" s="52" t="s">
        <v>625</v>
      </c>
      <c r="B5" s="177">
        <v>1</v>
      </c>
      <c r="C5" s="185">
        <f>AD28IndependencePrimary[[#This Row],[Part of Queens County Vote Results]]</f>
        <v>1</v>
      </c>
    </row>
    <row r="6" spans="1:3" x14ac:dyDescent="0.25">
      <c r="A6" s="52" t="s">
        <v>624</v>
      </c>
      <c r="B6" s="177">
        <v>1</v>
      </c>
      <c r="C6" s="185">
        <f>AD28IndependencePrimary[[#This Row],[Part of Queens County Vote Results]]</f>
        <v>1</v>
      </c>
    </row>
    <row r="7" spans="1:3" x14ac:dyDescent="0.25">
      <c r="A7" s="52" t="s">
        <v>623</v>
      </c>
      <c r="B7" s="177">
        <v>5</v>
      </c>
      <c r="C7" s="185">
        <f>AD28IndependencePrimary[[#This Row],[Part of Queens County Vote Results]]</f>
        <v>5</v>
      </c>
    </row>
    <row r="8" spans="1:3" x14ac:dyDescent="0.25">
      <c r="A8" s="52" t="s">
        <v>622</v>
      </c>
      <c r="B8" s="177">
        <v>2</v>
      </c>
      <c r="C8" s="185">
        <f>AD28IndependencePrimary[[#This Row],[Part of Queens County Vote Results]]</f>
        <v>2</v>
      </c>
    </row>
    <row r="9" spans="1:3" x14ac:dyDescent="0.25">
      <c r="A9" s="52" t="s">
        <v>621</v>
      </c>
      <c r="B9" s="177">
        <v>1</v>
      </c>
      <c r="C9" s="185">
        <f>AD28IndependencePrimary[[#This Row],[Part of Queens County Vote Results]]</f>
        <v>1</v>
      </c>
    </row>
    <row r="10" spans="1:3" x14ac:dyDescent="0.25">
      <c r="A10" s="52" t="s">
        <v>620</v>
      </c>
      <c r="B10" s="177">
        <v>1</v>
      </c>
      <c r="C10" s="185">
        <f>AD28IndependencePrimary[[#This Row],[Part of Queens County Vote Results]]</f>
        <v>1</v>
      </c>
    </row>
    <row r="11" spans="1:3" x14ac:dyDescent="0.25">
      <c r="A11" s="52" t="s">
        <v>619</v>
      </c>
      <c r="B11" s="177">
        <v>1</v>
      </c>
      <c r="C11" s="185">
        <f>AD28IndependencePrimary[[#This Row],[Part of Queens County Vote Results]]</f>
        <v>1</v>
      </c>
    </row>
    <row r="12" spans="1:3" x14ac:dyDescent="0.25">
      <c r="A12" s="52" t="s">
        <v>618</v>
      </c>
      <c r="B12" s="177">
        <v>1</v>
      </c>
      <c r="C12" s="185">
        <f>AD28IndependencePrimary[[#This Row],[Part of Queens County Vote Results]]</f>
        <v>1</v>
      </c>
    </row>
    <row r="13" spans="1:3" x14ac:dyDescent="0.25">
      <c r="A13" s="52" t="s">
        <v>617</v>
      </c>
      <c r="B13" s="177">
        <v>1</v>
      </c>
      <c r="C13" s="185">
        <f>AD28IndependencePrimary[[#This Row],[Part of Queens County Vote Results]]</f>
        <v>1</v>
      </c>
    </row>
    <row r="14" spans="1:3" x14ac:dyDescent="0.25">
      <c r="A14" s="52" t="s">
        <v>616</v>
      </c>
      <c r="B14" s="177">
        <v>1</v>
      </c>
      <c r="C14" s="185">
        <f>AD28IndependencePrimary[[#This Row],[Part of Queens County Vote Results]]</f>
        <v>1</v>
      </c>
    </row>
    <row r="15" spans="1:3" x14ac:dyDescent="0.25">
      <c r="A15" s="52" t="s">
        <v>615</v>
      </c>
      <c r="B15" s="177">
        <v>1</v>
      </c>
      <c r="C15" s="185">
        <f>AD28IndependencePrimary[[#This Row],[Part of Queens County Vote Results]]</f>
        <v>1</v>
      </c>
    </row>
    <row r="16" spans="1:3" x14ac:dyDescent="0.25">
      <c r="A16" s="52" t="s">
        <v>614</v>
      </c>
      <c r="B16" s="177">
        <v>1</v>
      </c>
      <c r="C16" s="185">
        <f>AD28IndependencePrimary[[#This Row],[Part of Queens County Vote Results]]</f>
        <v>1</v>
      </c>
    </row>
    <row r="17" spans="1:3" hidden="1" x14ac:dyDescent="0.25">
      <c r="A17" s="22" t="s">
        <v>0</v>
      </c>
      <c r="B17" s="178">
        <f>SUM(B3:B16)</f>
        <v>26</v>
      </c>
      <c r="C17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6406-80DE-42E2-8FCF-EC83C84BDB83}">
  <dimension ref="A1:D4"/>
  <sheetViews>
    <sheetView workbookViewId="0">
      <selection sqref="A1:XFD2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631</v>
      </c>
    </row>
    <row r="2" spans="1:4" s="166" customFormat="1" ht="24.95" customHeight="1" x14ac:dyDescent="0.25">
      <c r="A2" s="184" t="s">
        <v>64</v>
      </c>
      <c r="B2" s="188" t="s">
        <v>630</v>
      </c>
      <c r="C2" s="188" t="s">
        <v>629</v>
      </c>
      <c r="D2" s="98" t="s">
        <v>0</v>
      </c>
    </row>
    <row r="3" spans="1:4" x14ac:dyDescent="0.25">
      <c r="A3" s="131" t="s">
        <v>299</v>
      </c>
      <c r="B3" s="129">
        <v>1</v>
      </c>
      <c r="C3" s="156">
        <v>1</v>
      </c>
      <c r="D3" s="174">
        <v>2</v>
      </c>
    </row>
    <row r="4" spans="1:4" x14ac:dyDescent="0.25">
      <c r="A4" s="22" t="s">
        <v>65</v>
      </c>
      <c r="B4" s="130">
        <f>SUM(B3:B3)</f>
        <v>1</v>
      </c>
      <c r="C4" s="130">
        <f>SUM(C3:C3)</f>
        <v>1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466A-C170-46F1-9D48-46A0367FC817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20.7109375" customWidth="1"/>
    <col min="4" max="4" width="20.7109375" hidden="1" customWidth="1"/>
  </cols>
  <sheetData>
    <row r="1" spans="1:4" s="15" customFormat="1" ht="24.95" customHeight="1" x14ac:dyDescent="0.25">
      <c r="A1" s="136" t="s">
        <v>634</v>
      </c>
    </row>
    <row r="2" spans="1:4" s="166" customFormat="1" ht="24.95" customHeight="1" x14ac:dyDescent="0.25">
      <c r="A2" s="175" t="s">
        <v>64</v>
      </c>
      <c r="B2" s="188" t="s">
        <v>633</v>
      </c>
      <c r="C2" s="188" t="s">
        <v>632</v>
      </c>
      <c r="D2" s="98" t="s">
        <v>0</v>
      </c>
    </row>
    <row r="3" spans="1:4" x14ac:dyDescent="0.25">
      <c r="A3" s="131" t="s">
        <v>299</v>
      </c>
      <c r="B3" s="129">
        <v>3149</v>
      </c>
      <c r="C3" s="129">
        <v>5675</v>
      </c>
      <c r="D3" s="8">
        <v>8824</v>
      </c>
    </row>
    <row r="4" spans="1:4" x14ac:dyDescent="0.25">
      <c r="A4" s="22" t="s">
        <v>0</v>
      </c>
      <c r="B4" s="130">
        <f>SUM(B3:B3)</f>
        <v>3149</v>
      </c>
      <c r="C4" s="130">
        <f>SUM(C3:C3)</f>
        <v>5675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D78D-99C6-4680-AD18-6D271913289F}">
  <dimension ref="A1:C13"/>
  <sheetViews>
    <sheetView workbookViewId="0">
      <selection activeCell="E21" sqref="E21"/>
    </sheetView>
  </sheetViews>
  <sheetFormatPr defaultRowHeight="15" x14ac:dyDescent="0.25"/>
  <cols>
    <col min="1" max="1" width="37.7109375" customWidth="1"/>
    <col min="2" max="3" width="18.7109375" customWidth="1"/>
  </cols>
  <sheetData>
    <row r="1" spans="1:3" ht="24.95" customHeight="1" x14ac:dyDescent="0.25">
      <c r="A1" s="136" t="s">
        <v>288</v>
      </c>
      <c r="B1" s="15"/>
    </row>
    <row r="2" spans="1:3" ht="24.95" customHeight="1" x14ac:dyDescent="0.25">
      <c r="A2" s="24" t="s">
        <v>154</v>
      </c>
      <c r="B2" s="151" t="s">
        <v>289</v>
      </c>
      <c r="C2" s="152" t="s">
        <v>129</v>
      </c>
    </row>
    <row r="3" spans="1:3" x14ac:dyDescent="0.25">
      <c r="A3" s="52" t="s">
        <v>290</v>
      </c>
      <c r="B3" s="129">
        <v>505</v>
      </c>
      <c r="C3" s="153">
        <f>SD9ReformPrimary[[#This Row],[Part of Nassau County Vote Results]]</f>
        <v>505</v>
      </c>
    </row>
    <row r="4" spans="1:3" x14ac:dyDescent="0.25">
      <c r="A4" s="52" t="s">
        <v>291</v>
      </c>
      <c r="B4" s="129">
        <v>114</v>
      </c>
      <c r="C4" s="153">
        <f>SD9ReformPrimary[[#This Row],[Part of Nassau County Vote Results]]</f>
        <v>114</v>
      </c>
    </row>
    <row r="5" spans="1:3" x14ac:dyDescent="0.25">
      <c r="A5" s="52" t="s">
        <v>292</v>
      </c>
      <c r="B5" s="129">
        <v>3</v>
      </c>
      <c r="C5" s="153">
        <f>SD9ReformPrimary[[#This Row],[Part of Nassau County Vote Results]]</f>
        <v>3</v>
      </c>
    </row>
    <row r="6" spans="1:3" x14ac:dyDescent="0.25">
      <c r="A6" s="52" t="s">
        <v>293</v>
      </c>
      <c r="B6" s="129">
        <v>3</v>
      </c>
      <c r="C6" s="153">
        <f>SD9ReformPrimary[[#This Row],[Part of Nassau County Vote Results]]</f>
        <v>3</v>
      </c>
    </row>
    <row r="7" spans="1:3" x14ac:dyDescent="0.25">
      <c r="A7" s="52" t="s">
        <v>294</v>
      </c>
      <c r="B7" s="129">
        <v>2</v>
      </c>
      <c r="C7" s="153">
        <f>SD9ReformPrimary[[#This Row],[Part of Nassau County Vote Results]]</f>
        <v>2</v>
      </c>
    </row>
    <row r="8" spans="1:3" x14ac:dyDescent="0.25">
      <c r="A8" s="52" t="s">
        <v>295</v>
      </c>
      <c r="B8" s="129">
        <v>2</v>
      </c>
      <c r="C8" s="153">
        <f>SD9ReformPrimary[[#This Row],[Part of Nassau County Vote Results]]</f>
        <v>2</v>
      </c>
    </row>
    <row r="9" spans="1:3" x14ac:dyDescent="0.25">
      <c r="A9" s="52" t="s">
        <v>195</v>
      </c>
      <c r="B9" s="129">
        <v>1</v>
      </c>
      <c r="C9" s="153">
        <f>SD9ReformPrimary[[#This Row],[Part of Nassau County Vote Results]]</f>
        <v>1</v>
      </c>
    </row>
    <row r="10" spans="1:3" x14ac:dyDescent="0.25">
      <c r="A10" s="52" t="s">
        <v>296</v>
      </c>
      <c r="B10" s="129">
        <v>1</v>
      </c>
      <c r="C10" s="153">
        <f>SD9ReformPrimary[[#This Row],[Part of Nassau County Vote Results]]</f>
        <v>1</v>
      </c>
    </row>
    <row r="11" spans="1:3" x14ac:dyDescent="0.25">
      <c r="A11" s="52" t="s">
        <v>297</v>
      </c>
      <c r="B11" s="129">
        <v>1</v>
      </c>
      <c r="C11" s="153">
        <f>SD9ReformPrimary[[#This Row],[Part of Nassau County Vote Results]]</f>
        <v>1</v>
      </c>
    </row>
    <row r="12" spans="1:3" x14ac:dyDescent="0.25">
      <c r="A12" s="52" t="s">
        <v>194</v>
      </c>
      <c r="B12" s="129">
        <v>1</v>
      </c>
      <c r="C12" s="153">
        <f>SD9ReformPrimary[[#This Row],[Part of Nassau County Vote Results]]</f>
        <v>1</v>
      </c>
    </row>
    <row r="13" spans="1:3" hidden="1" x14ac:dyDescent="0.25">
      <c r="A13" s="24" t="s">
        <v>0</v>
      </c>
      <c r="B13" s="150">
        <f>SUM(B3:B12)</f>
        <v>633</v>
      </c>
      <c r="C13" s="145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77C1-1FA9-4074-884E-67EE6953D01D}">
  <dimension ref="A1:C4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636</v>
      </c>
    </row>
    <row r="2" spans="1:3" s="166" customFormat="1" ht="27.75" customHeight="1" x14ac:dyDescent="0.25">
      <c r="A2" s="175" t="s">
        <v>154</v>
      </c>
      <c r="B2" s="58" t="s">
        <v>299</v>
      </c>
      <c r="C2" s="192" t="s">
        <v>65</v>
      </c>
    </row>
    <row r="3" spans="1:3" x14ac:dyDescent="0.25">
      <c r="A3" s="52" t="s">
        <v>635</v>
      </c>
      <c r="B3" s="129">
        <v>1</v>
      </c>
      <c r="C3" s="193">
        <f>AD30WomensEqualityPrimary[[#This Row],[Part of Queens County Vote Results]]</f>
        <v>1</v>
      </c>
    </row>
    <row r="4" spans="1:3" hidden="1" x14ac:dyDescent="0.25">
      <c r="A4" s="22" t="s">
        <v>0</v>
      </c>
      <c r="B4" s="148">
        <f>SUM(B3:B3)</f>
        <v>1</v>
      </c>
      <c r="C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0D5D-92C4-45B2-A12B-24BA456D8557}">
  <dimension ref="A1:C13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642</v>
      </c>
    </row>
    <row r="2" spans="1:3" s="166" customFormat="1" ht="27.75" customHeight="1" x14ac:dyDescent="0.25">
      <c r="A2" s="175" t="s">
        <v>154</v>
      </c>
      <c r="B2" s="58" t="s">
        <v>299</v>
      </c>
      <c r="C2" s="59" t="s">
        <v>65</v>
      </c>
    </row>
    <row r="3" spans="1:3" x14ac:dyDescent="0.25">
      <c r="A3" s="52" t="s">
        <v>641</v>
      </c>
      <c r="B3" s="129">
        <v>2</v>
      </c>
      <c r="C3" s="185">
        <f>AD32ReformPrimary[[#This Row],[Part of Queens County Vote Results]]</f>
        <v>2</v>
      </c>
    </row>
    <row r="4" spans="1:3" x14ac:dyDescent="0.25">
      <c r="A4" s="52" t="s">
        <v>417</v>
      </c>
      <c r="B4" s="129">
        <v>7</v>
      </c>
      <c r="C4" s="185">
        <f>AD32ReformPrimary[[#This Row],[Part of Queens County Vote Results]]</f>
        <v>7</v>
      </c>
    </row>
    <row r="5" spans="1:3" x14ac:dyDescent="0.25">
      <c r="A5" s="52" t="s">
        <v>570</v>
      </c>
      <c r="B5" s="129">
        <v>1</v>
      </c>
      <c r="C5" s="185">
        <f>AD32ReformPrimary[[#This Row],[Part of Queens County Vote Results]]</f>
        <v>1</v>
      </c>
    </row>
    <row r="6" spans="1:3" x14ac:dyDescent="0.25">
      <c r="A6" s="52" t="s">
        <v>640</v>
      </c>
      <c r="B6" s="129">
        <v>1</v>
      </c>
      <c r="C6" s="185">
        <f>AD32ReformPrimary[[#This Row],[Part of Queens County Vote Results]]</f>
        <v>1</v>
      </c>
    </row>
    <row r="7" spans="1:3" x14ac:dyDescent="0.25">
      <c r="A7" s="52" t="s">
        <v>639</v>
      </c>
      <c r="B7" s="129">
        <v>1</v>
      </c>
      <c r="C7" s="185">
        <f>AD32ReformPrimary[[#This Row],[Part of Queens County Vote Results]]</f>
        <v>1</v>
      </c>
    </row>
    <row r="8" spans="1:3" x14ac:dyDescent="0.25">
      <c r="A8" s="52" t="s">
        <v>195</v>
      </c>
      <c r="B8" s="129">
        <v>1</v>
      </c>
      <c r="C8" s="185">
        <f>AD32ReformPrimary[[#This Row],[Part of Queens County Vote Results]]</f>
        <v>1</v>
      </c>
    </row>
    <row r="9" spans="1:3" x14ac:dyDescent="0.25">
      <c r="A9" s="52" t="s">
        <v>194</v>
      </c>
      <c r="B9" s="129">
        <v>1</v>
      </c>
      <c r="C9" s="185">
        <f>AD32ReformPrimary[[#This Row],[Part of Queens County Vote Results]]</f>
        <v>1</v>
      </c>
    </row>
    <row r="10" spans="1:3" x14ac:dyDescent="0.25">
      <c r="A10" s="52" t="s">
        <v>567</v>
      </c>
      <c r="B10" s="129">
        <v>7</v>
      </c>
      <c r="C10" s="185">
        <f>AD32ReformPrimary[[#This Row],[Part of Queens County Vote Results]]</f>
        <v>7</v>
      </c>
    </row>
    <row r="11" spans="1:3" x14ac:dyDescent="0.25">
      <c r="A11" s="52" t="s">
        <v>638</v>
      </c>
      <c r="B11" s="129">
        <v>1</v>
      </c>
      <c r="C11" s="185">
        <f>AD32ReformPrimary[[#This Row],[Part of Queens County Vote Results]]</f>
        <v>1</v>
      </c>
    </row>
    <row r="12" spans="1:3" x14ac:dyDescent="0.25">
      <c r="A12" s="52" t="s">
        <v>637</v>
      </c>
      <c r="B12" s="129">
        <v>1</v>
      </c>
      <c r="C12" s="185">
        <f>AD32ReformPrimary[[#This Row],[Part of Queens County Vote Results]]</f>
        <v>1</v>
      </c>
    </row>
    <row r="13" spans="1:3" hidden="1" x14ac:dyDescent="0.25">
      <c r="A13" s="22" t="s">
        <v>0</v>
      </c>
      <c r="B13" s="148">
        <f>SUM(B3:B12)</f>
        <v>23</v>
      </c>
      <c r="C13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1ED9-CF59-431A-AC38-DD2AFBC8CD80}">
  <dimension ref="A1:D4"/>
  <sheetViews>
    <sheetView workbookViewId="0">
      <selection activeCell="B2" sqref="B2:C2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645</v>
      </c>
    </row>
    <row r="2" spans="1:4" s="166" customFormat="1" ht="27.75" customHeight="1" x14ac:dyDescent="0.25">
      <c r="A2" s="175" t="s">
        <v>64</v>
      </c>
      <c r="B2" s="188" t="s">
        <v>644</v>
      </c>
      <c r="C2" s="188" t="s">
        <v>643</v>
      </c>
      <c r="D2" s="187" t="s">
        <v>0</v>
      </c>
    </row>
    <row r="3" spans="1:4" x14ac:dyDescent="0.25">
      <c r="A3" s="131" t="s">
        <v>299</v>
      </c>
      <c r="B3" s="129">
        <v>2849</v>
      </c>
      <c r="C3" s="129">
        <v>11274</v>
      </c>
      <c r="D3" s="129">
        <v>14123</v>
      </c>
    </row>
    <row r="4" spans="1:4" x14ac:dyDescent="0.25">
      <c r="A4" s="46" t="s">
        <v>65</v>
      </c>
      <c r="B4" s="130">
        <f>SUM(B3:B3)</f>
        <v>2849</v>
      </c>
      <c r="C4" s="130">
        <f>SUM(C3:C3)</f>
        <v>11274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910F-A8B1-4BDD-A78C-C6CACDCB2D71}">
  <dimension ref="A1:D4"/>
  <sheetViews>
    <sheetView workbookViewId="0">
      <selection activeCell="C14" sqref="C14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648</v>
      </c>
    </row>
    <row r="2" spans="1:4" s="166" customFormat="1" ht="27.75" customHeight="1" x14ac:dyDescent="0.25">
      <c r="A2" s="184" t="s">
        <v>64</v>
      </c>
      <c r="B2" s="188" t="s">
        <v>647</v>
      </c>
      <c r="C2" s="188" t="s">
        <v>646</v>
      </c>
      <c r="D2" s="189" t="s">
        <v>0</v>
      </c>
    </row>
    <row r="3" spans="1:4" x14ac:dyDescent="0.25">
      <c r="A3" s="131" t="s">
        <v>299</v>
      </c>
      <c r="B3" s="129">
        <v>91</v>
      </c>
      <c r="C3" s="154">
        <v>78</v>
      </c>
      <c r="D3" s="154">
        <v>169</v>
      </c>
    </row>
    <row r="4" spans="1:4" x14ac:dyDescent="0.25">
      <c r="A4" s="22" t="s">
        <v>65</v>
      </c>
      <c r="B4" s="130">
        <f>SUM(B3:B3)</f>
        <v>91</v>
      </c>
      <c r="C4" s="130">
        <f>SUM(C3:C3)</f>
        <v>78</v>
      </c>
      <c r="D4" s="155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B0AE-ED12-431A-BA3B-FC247844B146}">
  <dimension ref="A1:C13"/>
  <sheetViews>
    <sheetView workbookViewId="0">
      <selection activeCell="A2" sqref="A2:C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657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656</v>
      </c>
      <c r="B3" s="129">
        <v>1</v>
      </c>
      <c r="C3" s="185">
        <f>AD34ReformPrimary[[#This Row],[Part of Queens County Vote Results]]</f>
        <v>1</v>
      </c>
    </row>
    <row r="4" spans="1:3" x14ac:dyDescent="0.25">
      <c r="A4" s="52" t="s">
        <v>655</v>
      </c>
      <c r="B4" s="129">
        <v>2</v>
      </c>
      <c r="C4" s="185">
        <f>AD34ReformPrimary[[#This Row],[Part of Queens County Vote Results]]</f>
        <v>2</v>
      </c>
    </row>
    <row r="5" spans="1:3" x14ac:dyDescent="0.25">
      <c r="A5" s="52" t="s">
        <v>570</v>
      </c>
      <c r="B5" s="129">
        <v>1</v>
      </c>
      <c r="C5" s="185">
        <f>AD34ReformPrimary[[#This Row],[Part of Queens County Vote Results]]</f>
        <v>1</v>
      </c>
    </row>
    <row r="6" spans="1:3" x14ac:dyDescent="0.25">
      <c r="A6" s="52" t="s">
        <v>654</v>
      </c>
      <c r="B6" s="129">
        <v>4</v>
      </c>
      <c r="C6" s="185">
        <f>AD34ReformPrimary[[#This Row],[Part of Queens County Vote Results]]</f>
        <v>4</v>
      </c>
    </row>
    <row r="7" spans="1:3" x14ac:dyDescent="0.25">
      <c r="A7" s="52" t="s">
        <v>653</v>
      </c>
      <c r="B7" s="129">
        <v>1</v>
      </c>
      <c r="C7" s="185">
        <f>AD34ReformPrimary[[#This Row],[Part of Queens County Vote Results]]</f>
        <v>1</v>
      </c>
    </row>
    <row r="8" spans="1:3" x14ac:dyDescent="0.25">
      <c r="A8" s="52" t="s">
        <v>652</v>
      </c>
      <c r="B8" s="129">
        <v>2</v>
      </c>
      <c r="C8" s="185">
        <f>AD34ReformPrimary[[#This Row],[Part of Queens County Vote Results]]</f>
        <v>2</v>
      </c>
    </row>
    <row r="9" spans="1:3" x14ac:dyDescent="0.25">
      <c r="A9" s="52" t="s">
        <v>651</v>
      </c>
      <c r="B9" s="129">
        <v>1</v>
      </c>
      <c r="C9" s="185">
        <f>AD34ReformPrimary[[#This Row],[Part of Queens County Vote Results]]</f>
        <v>1</v>
      </c>
    </row>
    <row r="10" spans="1:3" x14ac:dyDescent="0.25">
      <c r="A10" s="52" t="s">
        <v>650</v>
      </c>
      <c r="B10" s="129">
        <v>1</v>
      </c>
      <c r="C10" s="185">
        <f>AD34ReformPrimary[[#This Row],[Part of Queens County Vote Results]]</f>
        <v>1</v>
      </c>
    </row>
    <row r="11" spans="1:3" x14ac:dyDescent="0.25">
      <c r="A11" s="52" t="s">
        <v>649</v>
      </c>
      <c r="B11" s="129">
        <v>1</v>
      </c>
      <c r="C11" s="185">
        <f>AD34ReformPrimary[[#This Row],[Part of Queens County Vote Results]]</f>
        <v>1</v>
      </c>
    </row>
    <row r="12" spans="1:3" x14ac:dyDescent="0.25">
      <c r="A12" s="52" t="s">
        <v>139</v>
      </c>
      <c r="B12" s="129">
        <v>1</v>
      </c>
      <c r="C12" s="185">
        <f>AD34ReformPrimary[[#This Row],[Part of Queens County Vote Results]]</f>
        <v>1</v>
      </c>
    </row>
    <row r="13" spans="1:3" hidden="1" x14ac:dyDescent="0.25">
      <c r="A13" s="22" t="s">
        <v>0</v>
      </c>
      <c r="B13" s="148">
        <f>SUM(B3:B12)</f>
        <v>15</v>
      </c>
      <c r="C13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B165-1D0C-486B-92ED-773EC196561C}">
  <dimension ref="A1:C15"/>
  <sheetViews>
    <sheetView workbookViewId="0">
      <selection activeCell="A2" sqref="A2:C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663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662</v>
      </c>
      <c r="B3" s="129">
        <v>1</v>
      </c>
      <c r="C3" s="185">
        <f>AD35ReformPrimary[[#This Row],[Part of Queens County Vote Results]]</f>
        <v>1</v>
      </c>
    </row>
    <row r="4" spans="1:3" x14ac:dyDescent="0.25">
      <c r="A4" s="52" t="s">
        <v>141</v>
      </c>
      <c r="B4" s="129">
        <v>1</v>
      </c>
      <c r="C4" s="185">
        <f>AD35ReformPrimary[[#This Row],[Part of Queens County Vote Results]]</f>
        <v>1</v>
      </c>
    </row>
    <row r="5" spans="1:3" x14ac:dyDescent="0.25">
      <c r="A5" s="52" t="s">
        <v>661</v>
      </c>
      <c r="B5" s="129">
        <v>1</v>
      </c>
      <c r="C5" s="185">
        <f>AD35ReformPrimary[[#This Row],[Part of Queens County Vote Results]]</f>
        <v>1</v>
      </c>
    </row>
    <row r="6" spans="1:3" x14ac:dyDescent="0.25">
      <c r="A6" s="52" t="s">
        <v>660</v>
      </c>
      <c r="B6" s="129">
        <v>1</v>
      </c>
      <c r="C6" s="185">
        <f>AD35ReformPrimary[[#This Row],[Part of Queens County Vote Results]]</f>
        <v>1</v>
      </c>
    </row>
    <row r="7" spans="1:3" x14ac:dyDescent="0.25">
      <c r="A7" s="52" t="s">
        <v>654</v>
      </c>
      <c r="B7" s="129">
        <v>1</v>
      </c>
      <c r="C7" s="185">
        <f>AD35ReformPrimary[[#This Row],[Part of Queens County Vote Results]]</f>
        <v>1</v>
      </c>
    </row>
    <row r="8" spans="1:3" x14ac:dyDescent="0.25">
      <c r="A8" s="52" t="s">
        <v>579</v>
      </c>
      <c r="B8" s="129">
        <v>1</v>
      </c>
      <c r="C8" s="185">
        <f>AD35ReformPrimary[[#This Row],[Part of Queens County Vote Results]]</f>
        <v>1</v>
      </c>
    </row>
    <row r="9" spans="1:3" x14ac:dyDescent="0.25">
      <c r="A9" s="52" t="s">
        <v>652</v>
      </c>
      <c r="B9" s="129">
        <v>1</v>
      </c>
      <c r="C9" s="185">
        <f>AD35ReformPrimary[[#This Row],[Part of Queens County Vote Results]]</f>
        <v>1</v>
      </c>
    </row>
    <row r="10" spans="1:3" x14ac:dyDescent="0.25">
      <c r="A10" s="52" t="s">
        <v>567</v>
      </c>
      <c r="B10" s="129">
        <v>1</v>
      </c>
      <c r="C10" s="185">
        <f>AD35ReformPrimary[[#This Row],[Part of Queens County Vote Results]]</f>
        <v>1</v>
      </c>
    </row>
    <row r="11" spans="1:3" x14ac:dyDescent="0.25">
      <c r="A11" s="52" t="s">
        <v>458</v>
      </c>
      <c r="B11" s="129">
        <v>1</v>
      </c>
      <c r="C11" s="185">
        <f>AD35ReformPrimary[[#This Row],[Part of Queens County Vote Results]]</f>
        <v>1</v>
      </c>
    </row>
    <row r="12" spans="1:3" x14ac:dyDescent="0.25">
      <c r="A12" s="52" t="s">
        <v>139</v>
      </c>
      <c r="B12" s="129">
        <v>1</v>
      </c>
      <c r="C12" s="185">
        <f>AD35ReformPrimary[[#This Row],[Part of Queens County Vote Results]]</f>
        <v>1</v>
      </c>
    </row>
    <row r="13" spans="1:3" x14ac:dyDescent="0.25">
      <c r="A13" s="52" t="s">
        <v>659</v>
      </c>
      <c r="B13" s="129">
        <v>1</v>
      </c>
      <c r="C13" s="185">
        <f>AD35ReformPrimary[[#This Row],[Part of Queens County Vote Results]]</f>
        <v>1</v>
      </c>
    </row>
    <row r="14" spans="1:3" x14ac:dyDescent="0.25">
      <c r="A14" s="52" t="s">
        <v>658</v>
      </c>
      <c r="B14" s="129">
        <v>1</v>
      </c>
      <c r="C14" s="185">
        <f>AD35ReformPrimary[[#This Row],[Part of Queens County Vote Results]]</f>
        <v>1</v>
      </c>
    </row>
    <row r="15" spans="1:3" hidden="1" x14ac:dyDescent="0.25">
      <c r="A15" s="46" t="s">
        <v>0</v>
      </c>
      <c r="B15" s="148">
        <f>SUM(B3:B14)</f>
        <v>12</v>
      </c>
      <c r="C15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569A-94A5-48BC-8CF7-86DCE71AFB9E}">
  <dimension ref="A1:C23"/>
  <sheetViews>
    <sheetView workbookViewId="0">
      <selection activeCell="A2" sqref="A2:C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674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673</v>
      </c>
      <c r="B3" s="129">
        <v>1</v>
      </c>
      <c r="C3" s="185">
        <f>AD37ReformPrimary[[#This Row],[Part of Queens County Vote Results]]</f>
        <v>1</v>
      </c>
    </row>
    <row r="4" spans="1:3" x14ac:dyDescent="0.25">
      <c r="A4" s="52" t="s">
        <v>672</v>
      </c>
      <c r="B4" s="129">
        <v>1</v>
      </c>
      <c r="C4" s="185">
        <f>AD37ReformPrimary[[#This Row],[Part of Queens County Vote Results]]</f>
        <v>1</v>
      </c>
    </row>
    <row r="5" spans="1:3" x14ac:dyDescent="0.25">
      <c r="A5" s="52" t="s">
        <v>417</v>
      </c>
      <c r="B5" s="129">
        <v>2</v>
      </c>
      <c r="C5" s="185">
        <f>AD37ReformPrimary[[#This Row],[Part of Queens County Vote Results]]</f>
        <v>2</v>
      </c>
    </row>
    <row r="6" spans="1:3" x14ac:dyDescent="0.25">
      <c r="A6" s="52" t="s">
        <v>662</v>
      </c>
      <c r="B6" s="129">
        <v>1</v>
      </c>
      <c r="C6" s="185">
        <f>AD37ReformPrimary[[#This Row],[Part of Queens County Vote Results]]</f>
        <v>1</v>
      </c>
    </row>
    <row r="7" spans="1:3" x14ac:dyDescent="0.25">
      <c r="A7" s="52" t="s">
        <v>655</v>
      </c>
      <c r="B7" s="129">
        <v>1</v>
      </c>
      <c r="C7" s="185">
        <f>AD37ReformPrimary[[#This Row],[Part of Queens County Vote Results]]</f>
        <v>1</v>
      </c>
    </row>
    <row r="8" spans="1:3" x14ac:dyDescent="0.25">
      <c r="A8" s="52" t="s">
        <v>671</v>
      </c>
      <c r="B8" s="129">
        <v>1</v>
      </c>
      <c r="C8" s="185">
        <f>AD37ReformPrimary[[#This Row],[Part of Queens County Vote Results]]</f>
        <v>1</v>
      </c>
    </row>
    <row r="9" spans="1:3" x14ac:dyDescent="0.25">
      <c r="A9" s="52" t="s">
        <v>670</v>
      </c>
      <c r="B9" s="129">
        <v>1</v>
      </c>
      <c r="C9" s="185">
        <f>AD37ReformPrimary[[#This Row],[Part of Queens County Vote Results]]</f>
        <v>1</v>
      </c>
    </row>
    <row r="10" spans="1:3" x14ac:dyDescent="0.25">
      <c r="A10" s="52" t="s">
        <v>570</v>
      </c>
      <c r="B10" s="129">
        <v>1</v>
      </c>
      <c r="C10" s="185">
        <f>AD37ReformPrimary[[#This Row],[Part of Queens County Vote Results]]</f>
        <v>1</v>
      </c>
    </row>
    <row r="11" spans="1:3" x14ac:dyDescent="0.25">
      <c r="A11" s="52" t="s">
        <v>669</v>
      </c>
      <c r="B11" s="129">
        <v>1</v>
      </c>
      <c r="C11" s="185">
        <f>AD37ReformPrimary[[#This Row],[Part of Queens County Vote Results]]</f>
        <v>1</v>
      </c>
    </row>
    <row r="12" spans="1:3" x14ac:dyDescent="0.25">
      <c r="A12" s="52" t="s">
        <v>668</v>
      </c>
      <c r="B12" s="129">
        <v>2</v>
      </c>
      <c r="C12" s="185">
        <f>AD37ReformPrimary[[#This Row],[Part of Queens County Vote Results]]</f>
        <v>2</v>
      </c>
    </row>
    <row r="13" spans="1:3" x14ac:dyDescent="0.25">
      <c r="A13" s="52" t="s">
        <v>667</v>
      </c>
      <c r="B13" s="129">
        <v>1</v>
      </c>
      <c r="C13" s="185">
        <f>AD37ReformPrimary[[#This Row],[Part of Queens County Vote Results]]</f>
        <v>1</v>
      </c>
    </row>
    <row r="14" spans="1:3" x14ac:dyDescent="0.25">
      <c r="A14" s="52" t="s">
        <v>195</v>
      </c>
      <c r="B14" s="129">
        <v>2</v>
      </c>
      <c r="C14" s="185">
        <f>AD37ReformPrimary[[#This Row],[Part of Queens County Vote Results]]</f>
        <v>2</v>
      </c>
    </row>
    <row r="15" spans="1:3" x14ac:dyDescent="0.25">
      <c r="A15" s="52" t="s">
        <v>666</v>
      </c>
      <c r="B15" s="129">
        <v>1</v>
      </c>
      <c r="C15" s="185">
        <f>AD37ReformPrimary[[#This Row],[Part of Queens County Vote Results]]</f>
        <v>1</v>
      </c>
    </row>
    <row r="16" spans="1:3" x14ac:dyDescent="0.25">
      <c r="A16" s="52" t="s">
        <v>194</v>
      </c>
      <c r="B16" s="129">
        <v>1</v>
      </c>
      <c r="C16" s="185">
        <f>AD37ReformPrimary[[#This Row],[Part of Queens County Vote Results]]</f>
        <v>1</v>
      </c>
    </row>
    <row r="17" spans="1:3" x14ac:dyDescent="0.25">
      <c r="A17" s="52" t="s">
        <v>665</v>
      </c>
      <c r="B17" s="129">
        <v>1</v>
      </c>
      <c r="C17" s="185">
        <f>AD37ReformPrimary[[#This Row],[Part of Queens County Vote Results]]</f>
        <v>1</v>
      </c>
    </row>
    <row r="18" spans="1:3" x14ac:dyDescent="0.25">
      <c r="A18" s="52" t="s">
        <v>664</v>
      </c>
      <c r="B18" s="129">
        <v>2</v>
      </c>
      <c r="C18" s="185">
        <f>AD37ReformPrimary[[#This Row],[Part of Queens County Vote Results]]</f>
        <v>2</v>
      </c>
    </row>
    <row r="19" spans="1:3" x14ac:dyDescent="0.25">
      <c r="A19" s="52" t="s">
        <v>139</v>
      </c>
      <c r="B19" s="129">
        <v>1</v>
      </c>
      <c r="C19" s="185">
        <f>AD37ReformPrimary[[#This Row],[Part of Queens County Vote Results]]</f>
        <v>1</v>
      </c>
    </row>
    <row r="20" spans="1:3" x14ac:dyDescent="0.25">
      <c r="A20" s="52" t="s">
        <v>559</v>
      </c>
      <c r="B20" s="129">
        <v>1</v>
      </c>
      <c r="C20" s="185">
        <f>AD37ReformPrimary[[#This Row],[Part of Queens County Vote Results]]</f>
        <v>1</v>
      </c>
    </row>
    <row r="21" spans="1:3" x14ac:dyDescent="0.25">
      <c r="A21" s="52" t="s">
        <v>447</v>
      </c>
      <c r="B21" s="129">
        <v>1</v>
      </c>
      <c r="C21" s="185">
        <f>AD37ReformPrimary[[#This Row],[Part of Queens County Vote Results]]</f>
        <v>1</v>
      </c>
    </row>
    <row r="22" spans="1:3" x14ac:dyDescent="0.25">
      <c r="A22" s="52" t="s">
        <v>445</v>
      </c>
      <c r="B22" s="129">
        <v>1</v>
      </c>
      <c r="C22" s="185">
        <f>AD37ReformPrimary[[#This Row],[Part of Queens County Vote Results]]</f>
        <v>1</v>
      </c>
    </row>
    <row r="23" spans="1:3" hidden="1" x14ac:dyDescent="0.25">
      <c r="A23" s="46" t="s">
        <v>0</v>
      </c>
      <c r="B23" s="148">
        <f>SUM(B3:B22)</f>
        <v>24</v>
      </c>
      <c r="C23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7964-3646-4BFB-8A33-374DA62248AB}">
  <dimension ref="A1:C6"/>
  <sheetViews>
    <sheetView workbookViewId="0">
      <selection activeCell="A2" sqref="A2:C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678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677</v>
      </c>
      <c r="B3" s="129">
        <v>3093</v>
      </c>
      <c r="C3" s="56">
        <f>AD39DemocraticPrimary[[#This Row],[Part of Queens County Vote Results]]</f>
        <v>3093</v>
      </c>
    </row>
    <row r="4" spans="1:3" x14ac:dyDescent="0.25">
      <c r="A4" s="52" t="s">
        <v>676</v>
      </c>
      <c r="B4" s="129">
        <v>3825</v>
      </c>
      <c r="C4" s="56">
        <f>AD39DemocraticPrimary[[#This Row],[Part of Queens County Vote Results]]</f>
        <v>3825</v>
      </c>
    </row>
    <row r="5" spans="1:3" x14ac:dyDescent="0.25">
      <c r="A5" s="52" t="s">
        <v>675</v>
      </c>
      <c r="B5" s="129">
        <v>233</v>
      </c>
      <c r="C5" s="185">
        <f>AD39DemocraticPrimary[[#This Row],[Part of Queens County Vote Results]]</f>
        <v>233</v>
      </c>
    </row>
    <row r="6" spans="1:3" hidden="1" x14ac:dyDescent="0.25">
      <c r="A6" s="46" t="s">
        <v>0</v>
      </c>
      <c r="B6" s="148">
        <f>SUM(B3:B5)</f>
        <v>7151</v>
      </c>
      <c r="C6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D3B6-EBA9-460F-90EA-4201C636A0EB}">
  <dimension ref="A1:C7"/>
  <sheetViews>
    <sheetView workbookViewId="0">
      <selection activeCell="C17" sqref="C17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682</v>
      </c>
    </row>
    <row r="2" spans="1:3" s="166" customFormat="1" ht="27.75" customHeight="1" x14ac:dyDescent="0.25">
      <c r="A2" s="175" t="s">
        <v>154</v>
      </c>
      <c r="B2" s="97" t="s">
        <v>299</v>
      </c>
      <c r="C2" s="98" t="s">
        <v>65</v>
      </c>
    </row>
    <row r="3" spans="1:3" x14ac:dyDescent="0.25">
      <c r="A3" s="52" t="s">
        <v>681</v>
      </c>
      <c r="B3" s="129">
        <v>124</v>
      </c>
      <c r="C3" s="185">
        <f>AD40ReformPrimary[[#This Row],[Part of Queens County Vote Results]]</f>
        <v>124</v>
      </c>
    </row>
    <row r="4" spans="1:3" x14ac:dyDescent="0.25">
      <c r="A4" s="52" t="s">
        <v>680</v>
      </c>
      <c r="B4" s="129">
        <v>1</v>
      </c>
      <c r="C4" s="185">
        <f>AD40ReformPrimary[[#This Row],[Part of Queens County Vote Results]]</f>
        <v>1</v>
      </c>
    </row>
    <row r="5" spans="1:3" x14ac:dyDescent="0.25">
      <c r="A5" s="52" t="s">
        <v>679</v>
      </c>
      <c r="B5" s="129">
        <v>1</v>
      </c>
      <c r="C5" s="185">
        <f>AD40ReformPrimary[[#This Row],[Part of Queens County Vote Results]]</f>
        <v>1</v>
      </c>
    </row>
    <row r="6" spans="1:3" x14ac:dyDescent="0.25">
      <c r="A6" s="52" t="s">
        <v>585</v>
      </c>
      <c r="B6" s="129">
        <v>1</v>
      </c>
      <c r="C6" s="185">
        <f>AD40ReformPrimary[[#This Row],[Part of Queens County Vote Results]]</f>
        <v>1</v>
      </c>
    </row>
    <row r="7" spans="1:3" hidden="1" x14ac:dyDescent="0.25">
      <c r="A7" s="22" t="s">
        <v>0</v>
      </c>
      <c r="B7" s="148">
        <f>SUM(B3:B6)</f>
        <v>127</v>
      </c>
      <c r="C7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2DB7-636A-48F0-BA22-C5D993474BCE}">
  <dimension ref="A1:D4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20.7109375" style="167" customWidth="1"/>
    <col min="4" max="4" width="18.7109375" hidden="1" customWidth="1"/>
  </cols>
  <sheetData>
    <row r="1" spans="1:4" s="15" customFormat="1" ht="24.95" customHeight="1" x14ac:dyDescent="0.25">
      <c r="A1" s="136" t="s">
        <v>685</v>
      </c>
      <c r="B1" s="167"/>
      <c r="C1" s="167"/>
    </row>
    <row r="2" spans="1:4" s="166" customFormat="1" ht="27.75" customHeight="1" x14ac:dyDescent="0.25">
      <c r="A2" s="175" t="s">
        <v>64</v>
      </c>
      <c r="B2" s="188" t="s">
        <v>684</v>
      </c>
      <c r="C2" s="188" t="s">
        <v>683</v>
      </c>
      <c r="D2" s="98" t="s">
        <v>0</v>
      </c>
    </row>
    <row r="3" spans="1:4" x14ac:dyDescent="0.25">
      <c r="A3" s="131" t="s">
        <v>402</v>
      </c>
      <c r="B3" s="197">
        <v>10821</v>
      </c>
      <c r="C3" s="197">
        <v>4233</v>
      </c>
      <c r="D3" s="149">
        <v>15054</v>
      </c>
    </row>
    <row r="4" spans="1:4" x14ac:dyDescent="0.25">
      <c r="A4" s="22" t="s">
        <v>65</v>
      </c>
      <c r="B4" s="198">
        <f>SUM(B3:B3)</f>
        <v>10821</v>
      </c>
      <c r="C4" s="198">
        <f>SUM(C3:C3)</f>
        <v>4233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94B5-6CCA-411E-A47F-CC4A5FDE82A7}">
  <dimension ref="A1:D4"/>
  <sheetViews>
    <sheetView workbookViewId="0">
      <selection activeCell="F22" sqref="F22"/>
    </sheetView>
  </sheetViews>
  <sheetFormatPr defaultRowHeight="15" x14ac:dyDescent="0.25"/>
  <cols>
    <col min="1" max="1" width="37.7109375" customWidth="1"/>
    <col min="2" max="3" width="18.7109375" customWidth="1"/>
    <col min="4" max="4" width="20.28515625" hidden="1" customWidth="1"/>
  </cols>
  <sheetData>
    <row r="1" spans="1:4" ht="24.95" customHeight="1" x14ac:dyDescent="0.25">
      <c r="A1" s="136" t="s">
        <v>298</v>
      </c>
      <c r="B1" s="15"/>
    </row>
    <row r="2" spans="1:4" ht="24.95" customHeight="1" x14ac:dyDescent="0.25">
      <c r="A2" s="24" t="s">
        <v>64</v>
      </c>
      <c r="B2" s="60" t="s">
        <v>300</v>
      </c>
      <c r="C2" s="60" t="s">
        <v>301</v>
      </c>
      <c r="D2" s="17" t="s">
        <v>0</v>
      </c>
    </row>
    <row r="3" spans="1:4" x14ac:dyDescent="0.25">
      <c r="A3" s="131" t="s">
        <v>299</v>
      </c>
      <c r="B3" s="129">
        <v>12578</v>
      </c>
      <c r="C3" s="129">
        <v>11489</v>
      </c>
      <c r="D3" s="8">
        <f>SUM(B3:C3)</f>
        <v>24067</v>
      </c>
    </row>
    <row r="4" spans="1:4" x14ac:dyDescent="0.25">
      <c r="A4" s="22" t="s">
        <v>129</v>
      </c>
      <c r="B4" s="130">
        <f>B3</f>
        <v>12578</v>
      </c>
      <c r="C4" s="130">
        <f>C3</f>
        <v>11489</v>
      </c>
      <c r="D4" s="163"/>
    </row>
  </sheetData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13C7-0670-4C44-AF3A-98E963FF3ECD}">
  <dimension ref="A1:C12"/>
  <sheetViews>
    <sheetView workbookViewId="0">
      <selection activeCell="D19" sqref="D19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692</v>
      </c>
    </row>
    <row r="2" spans="1:3" s="166" customFormat="1" ht="27.75" customHeight="1" x14ac:dyDescent="0.25">
      <c r="A2" s="184" t="s">
        <v>154</v>
      </c>
      <c r="B2" s="97" t="s">
        <v>402</v>
      </c>
      <c r="C2" s="98" t="s">
        <v>65</v>
      </c>
    </row>
    <row r="3" spans="1:3" x14ac:dyDescent="0.25">
      <c r="A3" s="52" t="s">
        <v>518</v>
      </c>
      <c r="B3" s="129">
        <v>2</v>
      </c>
      <c r="C3" s="185">
        <f>AD43IndependencePrimary[[#This Row],[Part of Kings County Vote Results]]</f>
        <v>2</v>
      </c>
    </row>
    <row r="4" spans="1:3" x14ac:dyDescent="0.25">
      <c r="A4" s="52" t="s">
        <v>691</v>
      </c>
      <c r="B4" s="129">
        <v>1</v>
      </c>
      <c r="C4" s="185">
        <f>AD43IndependencePrimary[[#This Row],[Part of Kings County Vote Results]]</f>
        <v>1</v>
      </c>
    </row>
    <row r="5" spans="1:3" x14ac:dyDescent="0.25">
      <c r="A5" s="52" t="s">
        <v>623</v>
      </c>
      <c r="B5" s="129">
        <v>1</v>
      </c>
      <c r="C5" s="185">
        <f>AD43IndependencePrimary[[#This Row],[Part of Kings County Vote Results]]</f>
        <v>1</v>
      </c>
    </row>
    <row r="6" spans="1:3" x14ac:dyDescent="0.25">
      <c r="A6" s="52" t="s">
        <v>690</v>
      </c>
      <c r="B6" s="129">
        <v>1</v>
      </c>
      <c r="C6" s="185">
        <f>AD43IndependencePrimary[[#This Row],[Part of Kings County Vote Results]]</f>
        <v>1</v>
      </c>
    </row>
    <row r="7" spans="1:3" x14ac:dyDescent="0.25">
      <c r="A7" s="52" t="s">
        <v>689</v>
      </c>
      <c r="B7" s="129">
        <v>1</v>
      </c>
      <c r="C7" s="185">
        <f>AD43IndependencePrimary[[#This Row],[Part of Kings County Vote Results]]</f>
        <v>1</v>
      </c>
    </row>
    <row r="8" spans="1:3" x14ac:dyDescent="0.25">
      <c r="A8" s="52" t="s">
        <v>688</v>
      </c>
      <c r="B8" s="129">
        <v>1</v>
      </c>
      <c r="C8" s="185">
        <f>AD43IndependencePrimary[[#This Row],[Part of Kings County Vote Results]]</f>
        <v>1</v>
      </c>
    </row>
    <row r="9" spans="1:3" x14ac:dyDescent="0.25">
      <c r="A9" s="52" t="s">
        <v>687</v>
      </c>
      <c r="B9" s="129">
        <v>1</v>
      </c>
      <c r="C9" s="185">
        <f>AD43IndependencePrimary[[#This Row],[Part of Kings County Vote Results]]</f>
        <v>1</v>
      </c>
    </row>
    <row r="10" spans="1:3" x14ac:dyDescent="0.25">
      <c r="A10" s="52" t="s">
        <v>492</v>
      </c>
      <c r="B10" s="129">
        <v>3</v>
      </c>
      <c r="C10" s="185">
        <f>AD43IndependencePrimary[[#This Row],[Part of Kings County Vote Results]]</f>
        <v>3</v>
      </c>
    </row>
    <row r="11" spans="1:3" x14ac:dyDescent="0.25">
      <c r="A11" s="52" t="s">
        <v>686</v>
      </c>
      <c r="B11" s="129">
        <v>1</v>
      </c>
      <c r="C11" s="185">
        <f>AD43IndependencePrimary[[#This Row],[Part of Kings County Vote Results]]</f>
        <v>1</v>
      </c>
    </row>
    <row r="12" spans="1:3" hidden="1" x14ac:dyDescent="0.25">
      <c r="A12" s="22" t="s">
        <v>0</v>
      </c>
      <c r="B12" s="148">
        <f>SUM(B3:B11)</f>
        <v>12</v>
      </c>
      <c r="C12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34CB-A56B-4A43-9D80-AA3999CE72A3}">
  <dimension ref="A1:D4"/>
  <sheetViews>
    <sheetView workbookViewId="0">
      <selection activeCell="A3" sqref="A3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695</v>
      </c>
    </row>
    <row r="2" spans="1:4" s="166" customFormat="1" ht="27.75" customHeight="1" x14ac:dyDescent="0.25">
      <c r="A2" s="175" t="s">
        <v>64</v>
      </c>
      <c r="B2" s="188" t="s">
        <v>694</v>
      </c>
      <c r="C2" s="188" t="s">
        <v>693</v>
      </c>
      <c r="D2" s="98" t="s">
        <v>0</v>
      </c>
    </row>
    <row r="3" spans="1:4" x14ac:dyDescent="0.25">
      <c r="A3" s="131" t="s">
        <v>402</v>
      </c>
      <c r="B3" s="129">
        <v>3792</v>
      </c>
      <c r="C3" s="129">
        <v>3741</v>
      </c>
      <c r="D3" s="8">
        <v>7533</v>
      </c>
    </row>
    <row r="4" spans="1:4" x14ac:dyDescent="0.25">
      <c r="A4" s="22" t="s">
        <v>65</v>
      </c>
      <c r="B4" s="130">
        <f>SUM(B3:B3)</f>
        <v>3792</v>
      </c>
      <c r="C4" s="130">
        <f>SUM(C3:C3)</f>
        <v>3741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98B1-B036-498C-A38A-C245E9A82EA9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698</v>
      </c>
    </row>
    <row r="2" spans="1:4" s="166" customFormat="1" ht="27.75" customHeight="1" x14ac:dyDescent="0.25">
      <c r="A2" s="175" t="s">
        <v>64</v>
      </c>
      <c r="B2" s="188" t="s">
        <v>697</v>
      </c>
      <c r="C2" s="188" t="s">
        <v>696</v>
      </c>
      <c r="D2" s="189" t="s">
        <v>0</v>
      </c>
    </row>
    <row r="3" spans="1:4" x14ac:dyDescent="0.25">
      <c r="A3" s="62" t="s">
        <v>402</v>
      </c>
      <c r="B3" s="129">
        <v>0</v>
      </c>
      <c r="C3" s="156">
        <v>6</v>
      </c>
      <c r="D3" s="158">
        <v>6</v>
      </c>
    </row>
    <row r="4" spans="1:4" x14ac:dyDescent="0.25">
      <c r="A4" s="72" t="s">
        <v>65</v>
      </c>
      <c r="B4" s="196">
        <f>SUM(B3:B3)</f>
        <v>0</v>
      </c>
      <c r="C4" s="196">
        <f>SUM(C3:C3)</f>
        <v>6</v>
      </c>
      <c r="D4" s="157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D88B-0887-41C8-8F2B-DFE4A38F399D}">
  <dimension ref="A1:D4"/>
  <sheetViews>
    <sheetView workbookViewId="0">
      <selection activeCell="C11" sqref="C11"/>
    </sheetView>
  </sheetViews>
  <sheetFormatPr defaultColWidth="32" defaultRowHeight="15" x14ac:dyDescent="0.25"/>
  <cols>
    <col min="1" max="1" width="38.5703125" customWidth="1"/>
    <col min="2" max="3" width="18.7109375" customWidth="1"/>
    <col min="4" max="4" width="18.7109375" hidden="1" customWidth="1"/>
  </cols>
  <sheetData>
    <row r="1" spans="1:4" s="15" customFormat="1" ht="24.95" customHeight="1" x14ac:dyDescent="0.25">
      <c r="A1" s="136" t="s">
        <v>701</v>
      </c>
    </row>
    <row r="2" spans="1:4" s="166" customFormat="1" ht="27.75" customHeight="1" x14ac:dyDescent="0.25">
      <c r="A2" s="175" t="s">
        <v>64</v>
      </c>
      <c r="B2" s="188" t="s">
        <v>700</v>
      </c>
      <c r="C2" s="188" t="s">
        <v>699</v>
      </c>
      <c r="D2" s="98" t="s">
        <v>0</v>
      </c>
    </row>
    <row r="3" spans="1:4" x14ac:dyDescent="0.25">
      <c r="A3" s="131" t="s">
        <v>402</v>
      </c>
      <c r="B3" s="129">
        <v>2303</v>
      </c>
      <c r="C3" s="129">
        <v>10505</v>
      </c>
      <c r="D3" s="8">
        <v>12808</v>
      </c>
    </row>
    <row r="4" spans="1:4" x14ac:dyDescent="0.25">
      <c r="A4" s="22" t="s">
        <v>65</v>
      </c>
      <c r="B4" s="130">
        <f>SUM(B3:B3)</f>
        <v>2303</v>
      </c>
      <c r="C4" s="130">
        <f>SUM(C3:C3)</f>
        <v>10505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6B65-2CD3-4823-99E3-9B311BE2812D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20.7109375" customWidth="1"/>
    <col min="4" max="4" width="20.7109375" hidden="1" customWidth="1"/>
  </cols>
  <sheetData>
    <row r="1" spans="1:4" s="15" customFormat="1" ht="24.95" customHeight="1" x14ac:dyDescent="0.25">
      <c r="A1" s="136" t="s">
        <v>704</v>
      </c>
    </row>
    <row r="2" spans="1:4" s="166" customFormat="1" ht="27.75" customHeight="1" x14ac:dyDescent="0.25">
      <c r="A2" s="175" t="s">
        <v>64</v>
      </c>
      <c r="B2" s="188" t="s">
        <v>703</v>
      </c>
      <c r="C2" s="188" t="s">
        <v>702</v>
      </c>
      <c r="D2" s="98" t="s">
        <v>0</v>
      </c>
    </row>
    <row r="3" spans="1:4" x14ac:dyDescent="0.25">
      <c r="A3" s="131" t="s">
        <v>402</v>
      </c>
      <c r="B3" s="129">
        <v>11915</v>
      </c>
      <c r="C3" s="129">
        <v>2940</v>
      </c>
      <c r="D3" s="8">
        <v>14855</v>
      </c>
    </row>
    <row r="4" spans="1:4" x14ac:dyDescent="0.25">
      <c r="A4" s="22" t="s">
        <v>65</v>
      </c>
      <c r="B4" s="130">
        <f>SUM(B3:B3)</f>
        <v>11915</v>
      </c>
      <c r="C4" s="130">
        <f>SUM(C3:C3)</f>
        <v>2940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3506-52AF-43E5-B528-7DC2DF712B18}">
  <dimension ref="A1:E4"/>
  <sheetViews>
    <sheetView workbookViewId="0">
      <selection activeCell="E1" sqref="E1:E1048576"/>
    </sheetView>
  </sheetViews>
  <sheetFormatPr defaultColWidth="32" defaultRowHeight="15" x14ac:dyDescent="0.25"/>
  <cols>
    <col min="1" max="1" width="38.5703125" customWidth="1"/>
    <col min="2" max="4" width="18.7109375" customWidth="1"/>
    <col min="5" max="5" width="18.7109375" hidden="1" customWidth="1"/>
  </cols>
  <sheetData>
    <row r="1" spans="1:5" s="15" customFormat="1" ht="24.95" customHeight="1" x14ac:dyDescent="0.25">
      <c r="A1" s="136" t="s">
        <v>708</v>
      </c>
    </row>
    <row r="2" spans="1:5" s="166" customFormat="1" ht="27.75" customHeight="1" x14ac:dyDescent="0.25">
      <c r="A2" s="184" t="s">
        <v>64</v>
      </c>
      <c r="B2" s="188" t="s">
        <v>707</v>
      </c>
      <c r="C2" s="188" t="s">
        <v>706</v>
      </c>
      <c r="D2" s="188" t="s">
        <v>705</v>
      </c>
      <c r="E2" s="98" t="s">
        <v>0</v>
      </c>
    </row>
    <row r="3" spans="1:5" x14ac:dyDescent="0.25">
      <c r="A3" s="131" t="s">
        <v>414</v>
      </c>
      <c r="B3" s="129">
        <v>3096</v>
      </c>
      <c r="C3" s="129">
        <v>4810</v>
      </c>
      <c r="D3" s="129">
        <v>3224</v>
      </c>
      <c r="E3" s="132">
        <v>11130</v>
      </c>
    </row>
    <row r="4" spans="1:5" x14ac:dyDescent="0.25">
      <c r="A4" s="22" t="s">
        <v>65</v>
      </c>
      <c r="B4" s="130">
        <f>SUM(B3:B3)</f>
        <v>3096</v>
      </c>
      <c r="C4" s="130">
        <f t="shared" ref="C4:D4" si="0">SUM(C3:C3)</f>
        <v>4810</v>
      </c>
      <c r="D4" s="130">
        <f t="shared" si="0"/>
        <v>3224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090A-9767-489F-9EEA-0029D3330C50}">
  <dimension ref="A1:E4"/>
  <sheetViews>
    <sheetView workbookViewId="0">
      <selection activeCell="C11" sqref="C11"/>
    </sheetView>
  </sheetViews>
  <sheetFormatPr defaultColWidth="32" defaultRowHeight="15" x14ac:dyDescent="0.25"/>
  <cols>
    <col min="1" max="1" width="38.5703125" customWidth="1"/>
    <col min="2" max="4" width="20.7109375" customWidth="1"/>
    <col min="5" max="5" width="20.7109375" hidden="1" customWidth="1"/>
  </cols>
  <sheetData>
    <row r="1" spans="1:5" s="15" customFormat="1" ht="24.95" customHeight="1" x14ac:dyDescent="0.25">
      <c r="A1" s="136" t="s">
        <v>712</v>
      </c>
    </row>
    <row r="2" spans="1:5" s="166" customFormat="1" ht="27.75" customHeight="1" x14ac:dyDescent="0.25">
      <c r="A2" s="175" t="s">
        <v>64</v>
      </c>
      <c r="B2" s="188" t="s">
        <v>711</v>
      </c>
      <c r="C2" s="188" t="s">
        <v>710</v>
      </c>
      <c r="D2" s="188" t="s">
        <v>709</v>
      </c>
      <c r="E2" s="98" t="s">
        <v>0</v>
      </c>
    </row>
    <row r="3" spans="1:5" x14ac:dyDescent="0.25">
      <c r="A3" s="131" t="s">
        <v>414</v>
      </c>
      <c r="B3" s="129">
        <v>3374</v>
      </c>
      <c r="C3" s="129">
        <v>1372</v>
      </c>
      <c r="D3" s="129">
        <v>463</v>
      </c>
      <c r="E3" s="149">
        <v>5209</v>
      </c>
    </row>
    <row r="4" spans="1:5" x14ac:dyDescent="0.25">
      <c r="A4" s="22" t="s">
        <v>65</v>
      </c>
      <c r="B4" s="130">
        <f>SUM(B3:B3)</f>
        <v>3374</v>
      </c>
      <c r="C4" s="130">
        <f t="shared" ref="C4:D4" si="0">SUM(C3:C3)</f>
        <v>1372</v>
      </c>
      <c r="D4" s="130">
        <f t="shared" si="0"/>
        <v>463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10F1-C167-4714-9890-AFEB152ACB5A}">
  <dimension ref="A1:C7"/>
  <sheetViews>
    <sheetView workbookViewId="0">
      <selection activeCell="C22" sqref="C2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717</v>
      </c>
    </row>
    <row r="2" spans="1:3" s="166" customFormat="1" ht="27.75" customHeight="1" x14ac:dyDescent="0.25">
      <c r="A2" s="175" t="s">
        <v>154</v>
      </c>
      <c r="B2" s="97" t="s">
        <v>414</v>
      </c>
      <c r="C2" s="98" t="s">
        <v>65</v>
      </c>
    </row>
    <row r="3" spans="1:3" x14ac:dyDescent="0.25">
      <c r="A3" s="52" t="s">
        <v>716</v>
      </c>
      <c r="B3" s="129">
        <v>5</v>
      </c>
      <c r="C3" s="199">
        <f>AD62ConservativePrimary[[#This Row],[Part of Richmond County Vote Results]]</f>
        <v>5</v>
      </c>
    </row>
    <row r="4" spans="1:3" x14ac:dyDescent="0.25">
      <c r="A4" s="52" t="s">
        <v>715</v>
      </c>
      <c r="B4" s="129">
        <v>52</v>
      </c>
      <c r="C4" s="199">
        <f>AD62ConservativePrimary[[#This Row],[Part of Richmond County Vote Results]]</f>
        <v>52</v>
      </c>
    </row>
    <row r="5" spans="1:3" x14ac:dyDescent="0.25">
      <c r="A5" s="52" t="s">
        <v>714</v>
      </c>
      <c r="B5" s="129">
        <v>2</v>
      </c>
      <c r="C5" s="199">
        <f>AD62ConservativePrimary[[#This Row],[Part of Richmond County Vote Results]]</f>
        <v>2</v>
      </c>
    </row>
    <row r="6" spans="1:3" x14ac:dyDescent="0.25">
      <c r="A6" s="52" t="s">
        <v>713</v>
      </c>
      <c r="B6" s="129">
        <v>59</v>
      </c>
      <c r="C6" s="199">
        <f>AD62ConservativePrimary[[#This Row],[Part of Richmond County Vote Results]]</f>
        <v>59</v>
      </c>
    </row>
    <row r="7" spans="1:3" hidden="1" x14ac:dyDescent="0.25">
      <c r="A7" s="22" t="s">
        <v>0</v>
      </c>
      <c r="B7" s="148">
        <f>SUM(B3:B6)</f>
        <v>118</v>
      </c>
      <c r="C7" s="76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B464-FFD9-4FA2-89A0-B6AFFB9F662B}">
  <dimension ref="A1:C14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727</v>
      </c>
    </row>
    <row r="2" spans="1:3" s="166" customFormat="1" ht="27.75" customHeight="1" x14ac:dyDescent="0.25">
      <c r="A2" s="175" t="s">
        <v>154</v>
      </c>
      <c r="B2" s="97" t="s">
        <v>414</v>
      </c>
      <c r="C2" s="98" t="s">
        <v>65</v>
      </c>
    </row>
    <row r="3" spans="1:3" x14ac:dyDescent="0.25">
      <c r="A3" s="52" t="s">
        <v>726</v>
      </c>
      <c r="B3" s="129">
        <v>129</v>
      </c>
      <c r="C3" s="75">
        <f>AD62ReformPrimary[[#This Row],[Part of Richmond County Vote Results]]</f>
        <v>129</v>
      </c>
    </row>
    <row r="4" spans="1:3" x14ac:dyDescent="0.25">
      <c r="A4" s="52" t="s">
        <v>725</v>
      </c>
      <c r="B4" s="129">
        <v>134</v>
      </c>
      <c r="C4" s="75">
        <f>AD62ReformPrimary[[#This Row],[Part of Richmond County Vote Results]]</f>
        <v>134</v>
      </c>
    </row>
    <row r="5" spans="1:3" x14ac:dyDescent="0.25">
      <c r="A5" s="52" t="s">
        <v>724</v>
      </c>
      <c r="B5" s="129">
        <v>1</v>
      </c>
      <c r="C5" s="75">
        <f>AD62ReformPrimary[[#This Row],[Part of Richmond County Vote Results]]</f>
        <v>1</v>
      </c>
    </row>
    <row r="6" spans="1:3" x14ac:dyDescent="0.25">
      <c r="A6" s="52" t="s">
        <v>723</v>
      </c>
      <c r="B6" s="129">
        <v>1</v>
      </c>
      <c r="C6" s="75">
        <f>AD62ReformPrimary[[#This Row],[Part of Richmond County Vote Results]]</f>
        <v>1</v>
      </c>
    </row>
    <row r="7" spans="1:3" x14ac:dyDescent="0.25">
      <c r="A7" s="52" t="s">
        <v>417</v>
      </c>
      <c r="B7" s="129">
        <v>1</v>
      </c>
      <c r="C7" s="75">
        <f>AD62ReformPrimary[[#This Row],[Part of Richmond County Vote Results]]</f>
        <v>1</v>
      </c>
    </row>
    <row r="8" spans="1:3" x14ac:dyDescent="0.25">
      <c r="A8" s="52" t="s">
        <v>722</v>
      </c>
      <c r="B8" s="129">
        <v>1</v>
      </c>
      <c r="C8" s="75">
        <f>AD62ReformPrimary[[#This Row],[Part of Richmond County Vote Results]]</f>
        <v>1</v>
      </c>
    </row>
    <row r="9" spans="1:3" x14ac:dyDescent="0.25">
      <c r="A9" s="52" t="s">
        <v>721</v>
      </c>
      <c r="B9" s="129">
        <v>1</v>
      </c>
      <c r="C9" s="75">
        <f>AD62ReformPrimary[[#This Row],[Part of Richmond County Vote Results]]</f>
        <v>1</v>
      </c>
    </row>
    <row r="10" spans="1:3" x14ac:dyDescent="0.25">
      <c r="A10" s="52" t="s">
        <v>720</v>
      </c>
      <c r="B10" s="129">
        <v>73</v>
      </c>
      <c r="C10" s="75">
        <f>AD62ReformPrimary[[#This Row],[Part of Richmond County Vote Results]]</f>
        <v>73</v>
      </c>
    </row>
    <row r="11" spans="1:3" x14ac:dyDescent="0.25">
      <c r="A11" s="52" t="s">
        <v>189</v>
      </c>
      <c r="B11" s="129">
        <v>1</v>
      </c>
      <c r="C11" s="75">
        <f>AD62ReformPrimary[[#This Row],[Part of Richmond County Vote Results]]</f>
        <v>1</v>
      </c>
    </row>
    <row r="12" spans="1:3" x14ac:dyDescent="0.25">
      <c r="A12" s="52" t="s">
        <v>719</v>
      </c>
      <c r="B12" s="129">
        <v>2</v>
      </c>
      <c r="C12" s="75">
        <f>AD62ReformPrimary[[#This Row],[Part of Richmond County Vote Results]]</f>
        <v>2</v>
      </c>
    </row>
    <row r="13" spans="1:3" x14ac:dyDescent="0.25">
      <c r="A13" s="52" t="s">
        <v>718</v>
      </c>
      <c r="B13" s="129">
        <v>1</v>
      </c>
      <c r="C13" s="75">
        <f>AD62ReformPrimary[[#This Row],[Part of Richmond County Vote Results]]</f>
        <v>1</v>
      </c>
    </row>
    <row r="14" spans="1:3" hidden="1" x14ac:dyDescent="0.25">
      <c r="A14" s="22" t="s">
        <v>0</v>
      </c>
      <c r="B14" s="148">
        <f>SUM(B3:B13)</f>
        <v>345</v>
      </c>
      <c r="C14" s="76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FBB2-C4B1-41DC-BADB-2B3B7394649F}">
  <dimension ref="A1:C18"/>
  <sheetViews>
    <sheetView workbookViewId="0">
      <selection activeCell="A18" sqref="A18:XFD18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737</v>
      </c>
    </row>
    <row r="2" spans="1:3" s="166" customFormat="1" ht="27.75" customHeight="1" x14ac:dyDescent="0.25">
      <c r="A2" s="184" t="s">
        <v>154</v>
      </c>
      <c r="B2" s="97" t="s">
        <v>414</v>
      </c>
      <c r="C2" s="98" t="s">
        <v>65</v>
      </c>
    </row>
    <row r="3" spans="1:3" x14ac:dyDescent="0.25">
      <c r="A3" s="52" t="s">
        <v>736</v>
      </c>
      <c r="B3" s="129">
        <v>268</v>
      </c>
      <c r="C3" s="199">
        <f>AD63ReformPrimary[[#This Row],[Part of Richmond County Vote Results]]</f>
        <v>268</v>
      </c>
    </row>
    <row r="4" spans="1:3" x14ac:dyDescent="0.25">
      <c r="A4" s="52" t="s">
        <v>417</v>
      </c>
      <c r="B4" s="129">
        <v>2</v>
      </c>
      <c r="C4" s="199">
        <f>AD63ReformPrimary[[#This Row],[Part of Richmond County Vote Results]]</f>
        <v>2</v>
      </c>
    </row>
    <row r="5" spans="1:3" x14ac:dyDescent="0.25">
      <c r="A5" s="52" t="s">
        <v>735</v>
      </c>
      <c r="B5" s="129">
        <v>1</v>
      </c>
      <c r="C5" s="199">
        <f>AD63ReformPrimary[[#This Row],[Part of Richmond County Vote Results]]</f>
        <v>1</v>
      </c>
    </row>
    <row r="6" spans="1:3" x14ac:dyDescent="0.25">
      <c r="A6" s="52" t="s">
        <v>421</v>
      </c>
      <c r="B6" s="129">
        <v>3</v>
      </c>
      <c r="C6" s="199">
        <f>AD63ReformPrimary[[#This Row],[Part of Richmond County Vote Results]]</f>
        <v>3</v>
      </c>
    </row>
    <row r="7" spans="1:3" x14ac:dyDescent="0.25">
      <c r="A7" s="52" t="s">
        <v>570</v>
      </c>
      <c r="B7" s="129">
        <v>1</v>
      </c>
      <c r="C7" s="199">
        <f>AD63ReformPrimary[[#This Row],[Part of Richmond County Vote Results]]</f>
        <v>1</v>
      </c>
    </row>
    <row r="8" spans="1:3" x14ac:dyDescent="0.25">
      <c r="A8" s="52" t="s">
        <v>734</v>
      </c>
      <c r="B8" s="129">
        <v>1</v>
      </c>
      <c r="C8" s="199">
        <f>AD63ReformPrimary[[#This Row],[Part of Richmond County Vote Results]]</f>
        <v>1</v>
      </c>
    </row>
    <row r="9" spans="1:3" x14ac:dyDescent="0.25">
      <c r="A9" s="52" t="s">
        <v>733</v>
      </c>
      <c r="B9" s="129">
        <v>1</v>
      </c>
      <c r="C9" s="199">
        <f>AD63ReformPrimary[[#This Row],[Part of Richmond County Vote Results]]</f>
        <v>1</v>
      </c>
    </row>
    <row r="10" spans="1:3" x14ac:dyDescent="0.25">
      <c r="A10" s="52" t="s">
        <v>732</v>
      </c>
      <c r="B10" s="129">
        <v>1</v>
      </c>
      <c r="C10" s="199">
        <f>AD63ReformPrimary[[#This Row],[Part of Richmond County Vote Results]]</f>
        <v>1</v>
      </c>
    </row>
    <row r="11" spans="1:3" x14ac:dyDescent="0.25">
      <c r="A11" s="52" t="s">
        <v>720</v>
      </c>
      <c r="B11" s="129">
        <v>1</v>
      </c>
      <c r="C11" s="199">
        <f>AD63ReformPrimary[[#This Row],[Part of Richmond County Vote Results]]</f>
        <v>1</v>
      </c>
    </row>
    <row r="12" spans="1:3" x14ac:dyDescent="0.25">
      <c r="A12" s="52" t="s">
        <v>731</v>
      </c>
      <c r="B12" s="129">
        <v>1</v>
      </c>
      <c r="C12" s="199">
        <f>AD63ReformPrimary[[#This Row],[Part of Richmond County Vote Results]]</f>
        <v>1</v>
      </c>
    </row>
    <row r="13" spans="1:3" x14ac:dyDescent="0.25">
      <c r="A13" s="52" t="s">
        <v>730</v>
      </c>
      <c r="B13" s="129">
        <v>4</v>
      </c>
      <c r="C13" s="199">
        <f>AD63ReformPrimary[[#This Row],[Part of Richmond County Vote Results]]</f>
        <v>4</v>
      </c>
    </row>
    <row r="14" spans="1:3" x14ac:dyDescent="0.25">
      <c r="A14" s="52" t="s">
        <v>729</v>
      </c>
      <c r="B14" s="129">
        <v>1</v>
      </c>
      <c r="C14" s="199">
        <f>AD63ReformPrimary[[#This Row],[Part of Richmond County Vote Results]]</f>
        <v>1</v>
      </c>
    </row>
    <row r="15" spans="1:3" x14ac:dyDescent="0.25">
      <c r="A15" s="52" t="s">
        <v>728</v>
      </c>
      <c r="B15" s="129">
        <v>1</v>
      </c>
      <c r="C15" s="199">
        <f>AD63ReformPrimary[[#This Row],[Part of Richmond County Vote Results]]</f>
        <v>1</v>
      </c>
    </row>
    <row r="16" spans="1:3" x14ac:dyDescent="0.25">
      <c r="A16" s="52" t="s">
        <v>433</v>
      </c>
      <c r="B16" s="129">
        <v>1</v>
      </c>
      <c r="C16" s="199">
        <f>AD63ReformPrimary[[#This Row],[Part of Richmond County Vote Results]]</f>
        <v>1</v>
      </c>
    </row>
    <row r="17" spans="1:3" x14ac:dyDescent="0.25">
      <c r="A17" s="52" t="s">
        <v>719</v>
      </c>
      <c r="B17" s="129">
        <v>6</v>
      </c>
      <c r="C17" s="199">
        <f>AD63ReformPrimary[[#This Row],[Part of Richmond County Vote Results]]</f>
        <v>6</v>
      </c>
    </row>
    <row r="18" spans="1:3" hidden="1" x14ac:dyDescent="0.25">
      <c r="A18" s="22" t="s">
        <v>0</v>
      </c>
      <c r="B18" s="148">
        <f>SUM(B3:B17)</f>
        <v>293</v>
      </c>
      <c r="C18" s="76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CC66-FF6E-4A8F-BA35-FD16E79168C8}">
  <dimension ref="A1:D4"/>
  <sheetViews>
    <sheetView workbookViewId="0">
      <selection activeCell="B4" sqref="B4:C4"/>
    </sheetView>
  </sheetViews>
  <sheetFormatPr defaultRowHeight="15" x14ac:dyDescent="0.25"/>
  <cols>
    <col min="1" max="1" width="37.7109375" customWidth="1"/>
    <col min="2" max="3" width="20.7109375" customWidth="1"/>
    <col min="4" max="4" width="16.42578125" hidden="1" customWidth="1"/>
  </cols>
  <sheetData>
    <row r="1" spans="1:4" ht="24.95" customHeight="1" x14ac:dyDescent="0.25">
      <c r="A1" s="136" t="s">
        <v>302</v>
      </c>
      <c r="B1" s="15"/>
    </row>
    <row r="2" spans="1:4" ht="24.95" customHeight="1" x14ac:dyDescent="0.25">
      <c r="A2" s="24" t="s">
        <v>64</v>
      </c>
      <c r="B2" s="60" t="s">
        <v>303</v>
      </c>
      <c r="C2" s="60" t="s">
        <v>304</v>
      </c>
      <c r="D2" s="162" t="s">
        <v>0</v>
      </c>
    </row>
    <row r="3" spans="1:4" x14ac:dyDescent="0.25">
      <c r="A3" s="131" t="s">
        <v>299</v>
      </c>
      <c r="B3" s="129">
        <v>1323</v>
      </c>
      <c r="C3" s="129">
        <v>1735</v>
      </c>
      <c r="D3" s="161">
        <v>3058</v>
      </c>
    </row>
    <row r="4" spans="1:4" x14ac:dyDescent="0.25">
      <c r="A4" s="22" t="s">
        <v>129</v>
      </c>
      <c r="B4" s="130">
        <f>B3</f>
        <v>1323</v>
      </c>
      <c r="C4" s="130">
        <f>C3</f>
        <v>1735</v>
      </c>
      <c r="D4" s="163"/>
    </row>
  </sheetData>
  <pageMargins left="0.7" right="0.7" top="0.75" bottom="0.75" header="0.3" footer="0.3"/>
  <tableParts count="1">
    <tablePart r:id="rId1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DCC9-F990-4E84-AD93-3FF249F6D668}">
  <dimension ref="A1:D17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2" width="21" style="180" customWidth="1"/>
    <col min="3" max="3" width="20.5703125" style="180" customWidth="1"/>
    <col min="4" max="4" width="18.85546875" customWidth="1"/>
  </cols>
  <sheetData>
    <row r="1" spans="1:4" s="15" customFormat="1" ht="24.95" customHeight="1" x14ac:dyDescent="0.25">
      <c r="A1" s="136" t="s">
        <v>745</v>
      </c>
    </row>
    <row r="2" spans="1:4" s="166" customFormat="1" ht="27.75" customHeight="1" x14ac:dyDescent="0.25">
      <c r="A2" s="175" t="s">
        <v>154</v>
      </c>
      <c r="B2" s="58" t="s">
        <v>402</v>
      </c>
      <c r="C2" s="58" t="s">
        <v>414</v>
      </c>
      <c r="D2" s="59" t="s">
        <v>129</v>
      </c>
    </row>
    <row r="3" spans="1:4" x14ac:dyDescent="0.25">
      <c r="A3" s="52" t="s">
        <v>744</v>
      </c>
      <c r="B3" s="129">
        <v>37</v>
      </c>
      <c r="C3" s="129">
        <v>211</v>
      </c>
      <c r="D3" s="56">
        <f>SUM(AD64ReformPrimary[[#This Row],[Part of Kings County Vote Results]:[Part of Richmond County Vote Results]])</f>
        <v>248</v>
      </c>
    </row>
    <row r="4" spans="1:4" x14ac:dyDescent="0.25">
      <c r="A4" s="52" t="s">
        <v>743</v>
      </c>
      <c r="B4" s="129">
        <v>0</v>
      </c>
      <c r="C4" s="129">
        <v>2</v>
      </c>
      <c r="D4" s="56">
        <f>SUM(AD64ReformPrimary[[#This Row],[Part of Kings County Vote Results]:[Part of Richmond County Vote Results]])</f>
        <v>2</v>
      </c>
    </row>
    <row r="5" spans="1:4" x14ac:dyDescent="0.25">
      <c r="A5" s="52" t="s">
        <v>726</v>
      </c>
      <c r="B5" s="129">
        <v>0</v>
      </c>
      <c r="C5" s="129">
        <v>1</v>
      </c>
      <c r="D5" s="56">
        <f>SUM(AD64ReformPrimary[[#This Row],[Part of Kings County Vote Results]:[Part of Richmond County Vote Results]])</f>
        <v>1</v>
      </c>
    </row>
    <row r="6" spans="1:4" x14ac:dyDescent="0.25">
      <c r="A6" s="52" t="s">
        <v>570</v>
      </c>
      <c r="B6" s="129">
        <v>0</v>
      </c>
      <c r="C6" s="129">
        <v>2</v>
      </c>
      <c r="D6" s="56">
        <f>SUM(AD64ReformPrimary[[#This Row],[Part of Kings County Vote Results]:[Part of Richmond County Vote Results]])</f>
        <v>2</v>
      </c>
    </row>
    <row r="7" spans="1:4" x14ac:dyDescent="0.25">
      <c r="A7" s="52" t="s">
        <v>742</v>
      </c>
      <c r="B7" s="129">
        <v>1</v>
      </c>
      <c r="C7" s="129">
        <v>0</v>
      </c>
      <c r="D7" s="56">
        <f>SUM(AD64ReformPrimary[[#This Row],[Part of Kings County Vote Results]:[Part of Richmond County Vote Results]])</f>
        <v>1</v>
      </c>
    </row>
    <row r="8" spans="1:4" x14ac:dyDescent="0.25">
      <c r="A8" s="52" t="s">
        <v>741</v>
      </c>
      <c r="B8" s="129">
        <v>1</v>
      </c>
      <c r="C8" s="129">
        <v>0</v>
      </c>
      <c r="D8" s="56">
        <f>SUM(AD64ReformPrimary[[#This Row],[Part of Kings County Vote Results]:[Part of Richmond County Vote Results]])</f>
        <v>1</v>
      </c>
    </row>
    <row r="9" spans="1:4" x14ac:dyDescent="0.25">
      <c r="A9" s="52" t="s">
        <v>740</v>
      </c>
      <c r="B9" s="129">
        <v>1</v>
      </c>
      <c r="C9" s="129">
        <v>0</v>
      </c>
      <c r="D9" s="56">
        <f>SUM(AD64ReformPrimary[[#This Row],[Part of Kings County Vote Results]:[Part of Richmond County Vote Results]])</f>
        <v>1</v>
      </c>
    </row>
    <row r="10" spans="1:4" x14ac:dyDescent="0.25">
      <c r="A10" s="52" t="s">
        <v>739</v>
      </c>
      <c r="B10" s="129">
        <v>1</v>
      </c>
      <c r="C10" s="129">
        <v>0</v>
      </c>
      <c r="D10" s="56">
        <f>SUM(AD64ReformPrimary[[#This Row],[Part of Kings County Vote Results]:[Part of Richmond County Vote Results]])</f>
        <v>1</v>
      </c>
    </row>
    <row r="11" spans="1:4" x14ac:dyDescent="0.25">
      <c r="A11" s="52" t="s">
        <v>720</v>
      </c>
      <c r="B11" s="129">
        <v>0</v>
      </c>
      <c r="C11" s="129">
        <v>3</v>
      </c>
      <c r="D11" s="56">
        <f>SUM(AD64ReformPrimary[[#This Row],[Part of Kings County Vote Results]:[Part of Richmond County Vote Results]])</f>
        <v>3</v>
      </c>
    </row>
    <row r="12" spans="1:4" x14ac:dyDescent="0.25">
      <c r="A12" s="52" t="s">
        <v>738</v>
      </c>
      <c r="B12" s="129">
        <v>1</v>
      </c>
      <c r="C12" s="129">
        <v>0</v>
      </c>
      <c r="D12" s="56">
        <f>SUM(AD64ReformPrimary[[#This Row],[Part of Kings County Vote Results]:[Part of Richmond County Vote Results]])</f>
        <v>1</v>
      </c>
    </row>
    <row r="13" spans="1:4" x14ac:dyDescent="0.25">
      <c r="A13" s="52" t="s">
        <v>433</v>
      </c>
      <c r="B13" s="129">
        <v>0</v>
      </c>
      <c r="C13" s="129">
        <v>1</v>
      </c>
      <c r="D13" s="56">
        <f>SUM(AD64ReformPrimary[[#This Row],[Part of Kings County Vote Results]:[Part of Richmond County Vote Results]])</f>
        <v>1</v>
      </c>
    </row>
    <row r="14" spans="1:4" x14ac:dyDescent="0.25">
      <c r="A14" s="52" t="s">
        <v>434</v>
      </c>
      <c r="B14" s="129">
        <v>1</v>
      </c>
      <c r="C14" s="129">
        <v>0</v>
      </c>
      <c r="D14" s="56">
        <f>SUM(AD64ReformPrimary[[#This Row],[Part of Kings County Vote Results]:[Part of Richmond County Vote Results]])</f>
        <v>1</v>
      </c>
    </row>
    <row r="15" spans="1:4" x14ac:dyDescent="0.25">
      <c r="A15" s="52" t="s">
        <v>189</v>
      </c>
      <c r="B15" s="129">
        <v>0</v>
      </c>
      <c r="C15" s="129">
        <v>1</v>
      </c>
      <c r="D15" s="56">
        <f>SUM(AD64ReformPrimary[[#This Row],[Part of Kings County Vote Results]:[Part of Richmond County Vote Results]])</f>
        <v>1</v>
      </c>
    </row>
    <row r="16" spans="1:4" x14ac:dyDescent="0.25">
      <c r="A16" s="52" t="s">
        <v>437</v>
      </c>
      <c r="B16" s="129">
        <v>0</v>
      </c>
      <c r="C16" s="129">
        <v>5</v>
      </c>
      <c r="D16" s="56">
        <f>SUM(AD64ReformPrimary[[#This Row],[Part of Kings County Vote Results]:[Part of Richmond County Vote Results]])</f>
        <v>5</v>
      </c>
    </row>
    <row r="17" spans="1:4" hidden="1" x14ac:dyDescent="0.25">
      <c r="A17" s="22" t="s">
        <v>0</v>
      </c>
      <c r="B17" s="148">
        <f>SUM(B3:B16)</f>
        <v>43</v>
      </c>
      <c r="C17" s="148">
        <f>SUM(C3:C16)</f>
        <v>226</v>
      </c>
      <c r="D17" s="12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E21C-E531-48FC-96BE-291A168BEAF0}">
  <dimension ref="A1:C20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755</v>
      </c>
    </row>
    <row r="2" spans="1:3" s="166" customFormat="1" ht="27.75" customHeight="1" x14ac:dyDescent="0.25">
      <c r="A2" s="175" t="s">
        <v>154</v>
      </c>
      <c r="B2" s="58" t="s">
        <v>479</v>
      </c>
      <c r="C2" s="59" t="s">
        <v>65</v>
      </c>
    </row>
    <row r="3" spans="1:3" x14ac:dyDescent="0.25">
      <c r="A3" s="52" t="s">
        <v>754</v>
      </c>
      <c r="B3" s="129">
        <v>1</v>
      </c>
      <c r="C3" s="185">
        <f>AD65ReformPrimary[[#This Row],[Part of New York County Vote Results]]</f>
        <v>1</v>
      </c>
    </row>
    <row r="4" spans="1:3" x14ac:dyDescent="0.25">
      <c r="A4" s="52" t="s">
        <v>476</v>
      </c>
      <c r="B4" s="129">
        <v>1</v>
      </c>
      <c r="C4" s="185">
        <f>AD65ReformPrimary[[#This Row],[Part of New York County Vote Results]]</f>
        <v>1</v>
      </c>
    </row>
    <row r="5" spans="1:3" x14ac:dyDescent="0.25">
      <c r="A5" s="52" t="s">
        <v>469</v>
      </c>
      <c r="B5" s="129">
        <v>4</v>
      </c>
      <c r="C5" s="185">
        <f>AD65ReformPrimary[[#This Row],[Part of New York County Vote Results]]</f>
        <v>4</v>
      </c>
    </row>
    <row r="6" spans="1:3" x14ac:dyDescent="0.25">
      <c r="A6" s="52" t="s">
        <v>173</v>
      </c>
      <c r="B6" s="129">
        <v>2</v>
      </c>
      <c r="C6" s="185">
        <f>AD65ReformPrimary[[#This Row],[Part of New York County Vote Results]]</f>
        <v>2</v>
      </c>
    </row>
    <row r="7" spans="1:3" x14ac:dyDescent="0.25">
      <c r="A7" s="52" t="s">
        <v>753</v>
      </c>
      <c r="B7" s="129">
        <v>1</v>
      </c>
      <c r="C7" s="185">
        <f>AD65ReformPrimary[[#This Row],[Part of New York County Vote Results]]</f>
        <v>1</v>
      </c>
    </row>
    <row r="8" spans="1:3" x14ac:dyDescent="0.25">
      <c r="A8" s="52" t="s">
        <v>752</v>
      </c>
      <c r="B8" s="129">
        <v>1</v>
      </c>
      <c r="C8" s="185">
        <f>AD65ReformPrimary[[#This Row],[Part of New York County Vote Results]]</f>
        <v>1</v>
      </c>
    </row>
    <row r="9" spans="1:3" x14ac:dyDescent="0.25">
      <c r="A9" s="52" t="s">
        <v>751</v>
      </c>
      <c r="B9" s="129">
        <v>1</v>
      </c>
      <c r="C9" s="185">
        <f>AD65ReformPrimary[[#This Row],[Part of New York County Vote Results]]</f>
        <v>1</v>
      </c>
    </row>
    <row r="10" spans="1:3" x14ac:dyDescent="0.25">
      <c r="A10" s="52" t="s">
        <v>750</v>
      </c>
      <c r="B10" s="129">
        <v>1</v>
      </c>
      <c r="C10" s="185">
        <f>AD65ReformPrimary[[#This Row],[Part of New York County Vote Results]]</f>
        <v>1</v>
      </c>
    </row>
    <row r="11" spans="1:3" x14ac:dyDescent="0.25">
      <c r="A11" s="52" t="s">
        <v>749</v>
      </c>
      <c r="B11" s="129">
        <v>1</v>
      </c>
      <c r="C11" s="185">
        <f>AD65ReformPrimary[[#This Row],[Part of New York County Vote Results]]</f>
        <v>1</v>
      </c>
    </row>
    <row r="12" spans="1:3" x14ac:dyDescent="0.25">
      <c r="A12" s="52" t="s">
        <v>463</v>
      </c>
      <c r="B12" s="129">
        <v>1</v>
      </c>
      <c r="C12" s="185">
        <f>AD65ReformPrimary[[#This Row],[Part of New York County Vote Results]]</f>
        <v>1</v>
      </c>
    </row>
    <row r="13" spans="1:3" x14ac:dyDescent="0.25">
      <c r="A13" s="52" t="s">
        <v>748</v>
      </c>
      <c r="B13" s="129">
        <v>1</v>
      </c>
      <c r="C13" s="185">
        <f>AD65ReformPrimary[[#This Row],[Part of New York County Vote Results]]</f>
        <v>1</v>
      </c>
    </row>
    <row r="14" spans="1:3" x14ac:dyDescent="0.25">
      <c r="A14" s="52" t="s">
        <v>447</v>
      </c>
      <c r="B14" s="129">
        <v>1</v>
      </c>
      <c r="C14" s="185">
        <f>AD65ReformPrimary[[#This Row],[Part of New York County Vote Results]]</f>
        <v>1</v>
      </c>
    </row>
    <row r="15" spans="1:3" x14ac:dyDescent="0.25">
      <c r="A15" s="52" t="s">
        <v>446</v>
      </c>
      <c r="B15" s="129">
        <v>1</v>
      </c>
      <c r="C15" s="185">
        <f>AD65ReformPrimary[[#This Row],[Part of New York County Vote Results]]</f>
        <v>1</v>
      </c>
    </row>
    <row r="16" spans="1:3" x14ac:dyDescent="0.25">
      <c r="A16" s="52" t="s">
        <v>444</v>
      </c>
      <c r="B16" s="129">
        <v>3</v>
      </c>
      <c r="C16" s="185">
        <f>AD65ReformPrimary[[#This Row],[Part of New York County Vote Results]]</f>
        <v>3</v>
      </c>
    </row>
    <row r="17" spans="1:3" x14ac:dyDescent="0.25">
      <c r="A17" s="52" t="s">
        <v>747</v>
      </c>
      <c r="B17" s="129">
        <v>3</v>
      </c>
      <c r="C17" s="185">
        <f>AD65ReformPrimary[[#This Row],[Part of New York County Vote Results]]</f>
        <v>3</v>
      </c>
    </row>
    <row r="18" spans="1:3" x14ac:dyDescent="0.25">
      <c r="A18" s="52" t="s">
        <v>746</v>
      </c>
      <c r="B18" s="129">
        <v>1</v>
      </c>
      <c r="C18" s="185">
        <f>AD65ReformPrimary[[#This Row],[Part of New York County Vote Results]]</f>
        <v>1</v>
      </c>
    </row>
    <row r="19" spans="1:3" x14ac:dyDescent="0.25">
      <c r="A19" s="52" t="s">
        <v>445</v>
      </c>
      <c r="B19" s="129">
        <v>1</v>
      </c>
      <c r="C19" s="185">
        <f>AD65ReformPrimary[[#This Row],[Part of New York County Vote Results]]</f>
        <v>1</v>
      </c>
    </row>
    <row r="20" spans="1:3" hidden="1" x14ac:dyDescent="0.25">
      <c r="A20" s="22" t="s">
        <v>0</v>
      </c>
      <c r="B20" s="148">
        <f>SUM(B3:B19)</f>
        <v>25</v>
      </c>
      <c r="C20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8333-0327-4A8E-8C34-055D0303EEAC}">
  <dimension ref="A1:D4"/>
  <sheetViews>
    <sheetView workbookViewId="0">
      <selection activeCell="B17" sqref="B17"/>
    </sheetView>
  </sheetViews>
  <sheetFormatPr defaultColWidth="32" defaultRowHeight="15" x14ac:dyDescent="0.25"/>
  <cols>
    <col min="1" max="1" width="38.5703125" customWidth="1"/>
    <col min="2" max="3" width="20.7109375" customWidth="1"/>
    <col min="4" max="4" width="18.7109375" hidden="1" customWidth="1"/>
  </cols>
  <sheetData>
    <row r="1" spans="1:4" s="15" customFormat="1" ht="24.95" customHeight="1" x14ac:dyDescent="0.25">
      <c r="A1" s="136" t="s">
        <v>758</v>
      </c>
    </row>
    <row r="2" spans="1:4" s="166" customFormat="1" ht="27.75" customHeight="1" x14ac:dyDescent="0.25">
      <c r="A2" s="175" t="s">
        <v>64</v>
      </c>
      <c r="B2" s="188" t="s">
        <v>757</v>
      </c>
      <c r="C2" s="188" t="s">
        <v>756</v>
      </c>
      <c r="D2" s="98" t="s">
        <v>0</v>
      </c>
    </row>
    <row r="3" spans="1:4" x14ac:dyDescent="0.25">
      <c r="A3" s="131" t="s">
        <v>479</v>
      </c>
      <c r="B3" s="129">
        <v>6</v>
      </c>
      <c r="C3" s="156">
        <v>1</v>
      </c>
      <c r="D3" s="173">
        <v>7</v>
      </c>
    </row>
    <row r="4" spans="1:4" x14ac:dyDescent="0.25">
      <c r="A4" s="22" t="s">
        <v>65</v>
      </c>
      <c r="B4" s="130">
        <f>SUM(B3:B3)</f>
        <v>6</v>
      </c>
      <c r="C4" s="130">
        <f>SUM(C3:C3)</f>
        <v>1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71A0-163B-40FC-B017-E943F24B9B22}">
  <dimension ref="A1:C10"/>
  <sheetViews>
    <sheetView workbookViewId="0">
      <selection activeCell="A2" sqref="A2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765</v>
      </c>
    </row>
    <row r="2" spans="1:3" s="166" customFormat="1" ht="27.75" customHeight="1" x14ac:dyDescent="0.25">
      <c r="A2" s="175" t="s">
        <v>154</v>
      </c>
      <c r="B2" s="58" t="s">
        <v>479</v>
      </c>
      <c r="C2" s="59" t="s">
        <v>65</v>
      </c>
    </row>
    <row r="3" spans="1:3" x14ac:dyDescent="0.25">
      <c r="A3" s="52" t="s">
        <v>764</v>
      </c>
      <c r="B3" s="129">
        <v>1</v>
      </c>
      <c r="C3" s="185">
        <f>AD66ReformPrimary[[#This Row],[Part of New York County Vote Results]]</f>
        <v>1</v>
      </c>
    </row>
    <row r="4" spans="1:3" x14ac:dyDescent="0.25">
      <c r="A4" s="52" t="s">
        <v>173</v>
      </c>
      <c r="B4" s="129">
        <v>1</v>
      </c>
      <c r="C4" s="185">
        <f>AD66ReformPrimary[[#This Row],[Part of New York County Vote Results]]</f>
        <v>1</v>
      </c>
    </row>
    <row r="5" spans="1:3" x14ac:dyDescent="0.25">
      <c r="A5" s="52" t="s">
        <v>763</v>
      </c>
      <c r="B5" s="129">
        <v>1</v>
      </c>
      <c r="C5" s="185">
        <f>AD66ReformPrimary[[#This Row],[Part of New York County Vote Results]]</f>
        <v>1</v>
      </c>
    </row>
    <row r="6" spans="1:3" x14ac:dyDescent="0.25">
      <c r="A6" s="52" t="s">
        <v>762</v>
      </c>
      <c r="B6" s="129">
        <v>1</v>
      </c>
      <c r="C6" s="185">
        <f>AD66ReformPrimary[[#This Row],[Part of New York County Vote Results]]</f>
        <v>1</v>
      </c>
    </row>
    <row r="7" spans="1:3" x14ac:dyDescent="0.25">
      <c r="A7" s="52" t="s">
        <v>761</v>
      </c>
      <c r="B7" s="129">
        <v>1</v>
      </c>
      <c r="C7" s="185">
        <f>AD66ReformPrimary[[#This Row],[Part of New York County Vote Results]]</f>
        <v>1</v>
      </c>
    </row>
    <row r="8" spans="1:3" x14ac:dyDescent="0.25">
      <c r="A8" s="52" t="s">
        <v>760</v>
      </c>
      <c r="B8" s="129">
        <v>1</v>
      </c>
      <c r="C8" s="185">
        <f>AD66ReformPrimary[[#This Row],[Part of New York County Vote Results]]</f>
        <v>1</v>
      </c>
    </row>
    <row r="9" spans="1:3" x14ac:dyDescent="0.25">
      <c r="A9" s="52" t="s">
        <v>759</v>
      </c>
      <c r="B9" s="129">
        <v>1</v>
      </c>
      <c r="C9" s="185">
        <f>AD66ReformPrimary[[#This Row],[Part of New York County Vote Results]]</f>
        <v>1</v>
      </c>
    </row>
    <row r="10" spans="1:3" hidden="1" x14ac:dyDescent="0.25">
      <c r="A10" s="22" t="s">
        <v>0</v>
      </c>
      <c r="B10" s="148">
        <f>SUM(B3:B9)</f>
        <v>7</v>
      </c>
      <c r="C10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D40D-B43D-4331-B8B2-E853D59C93D8}">
  <dimension ref="A1:D4"/>
  <sheetViews>
    <sheetView workbookViewId="0">
      <selection activeCell="B4" sqref="B4:C4"/>
    </sheetView>
  </sheetViews>
  <sheetFormatPr defaultColWidth="32" defaultRowHeight="15" x14ac:dyDescent="0.25"/>
  <cols>
    <col min="1" max="1" width="38.5703125" customWidth="1"/>
    <col min="2" max="3" width="21.7109375" customWidth="1"/>
    <col min="4" max="4" width="21.7109375" hidden="1" customWidth="1"/>
  </cols>
  <sheetData>
    <row r="1" spans="1:4" s="15" customFormat="1" ht="24.95" customHeight="1" x14ac:dyDescent="0.25">
      <c r="A1" s="136" t="s">
        <v>768</v>
      </c>
    </row>
    <row r="2" spans="1:4" s="166" customFormat="1" ht="27.75" customHeight="1" x14ac:dyDescent="0.25">
      <c r="A2" s="175" t="s">
        <v>64</v>
      </c>
      <c r="B2" s="188" t="s">
        <v>767</v>
      </c>
      <c r="C2" s="188" t="s">
        <v>766</v>
      </c>
      <c r="D2" s="98" t="s">
        <v>0</v>
      </c>
    </row>
    <row r="3" spans="1:4" x14ac:dyDescent="0.25">
      <c r="A3" s="131" t="s">
        <v>479</v>
      </c>
      <c r="B3" s="129">
        <v>10814</v>
      </c>
      <c r="C3" s="129">
        <v>3612</v>
      </c>
      <c r="D3" s="8">
        <v>14426</v>
      </c>
    </row>
    <row r="4" spans="1:4" x14ac:dyDescent="0.25">
      <c r="A4" s="22" t="s">
        <v>65</v>
      </c>
      <c r="B4" s="130">
        <f>SUM(B3:B3)</f>
        <v>10814</v>
      </c>
      <c r="C4" s="130">
        <f>SUM(C3:C3)</f>
        <v>3612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3E43-DCEA-4BED-B3C3-8A0468C00684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22.7109375" customWidth="1"/>
    <col min="4" max="4" width="22.7109375" hidden="1" customWidth="1"/>
  </cols>
  <sheetData>
    <row r="1" spans="1:4" s="15" customFormat="1" ht="24.95" customHeight="1" x14ac:dyDescent="0.25">
      <c r="A1" s="136" t="s">
        <v>771</v>
      </c>
    </row>
    <row r="2" spans="1:4" s="166" customFormat="1" ht="27.75" customHeight="1" x14ac:dyDescent="0.25">
      <c r="A2" s="184" t="s">
        <v>64</v>
      </c>
      <c r="B2" s="188" t="s">
        <v>770</v>
      </c>
      <c r="C2" s="188" t="s">
        <v>769</v>
      </c>
      <c r="D2" s="98" t="s">
        <v>0</v>
      </c>
    </row>
    <row r="3" spans="1:4" x14ac:dyDescent="0.25">
      <c r="A3" s="131" t="s">
        <v>479</v>
      </c>
      <c r="B3" s="129">
        <v>8392</v>
      </c>
      <c r="C3" s="129">
        <v>15484</v>
      </c>
      <c r="D3" s="149">
        <v>23876</v>
      </c>
    </row>
    <row r="4" spans="1:4" x14ac:dyDescent="0.25">
      <c r="A4" s="22" t="s">
        <v>65</v>
      </c>
      <c r="B4" s="148">
        <f>SUM(B3:B3)</f>
        <v>8392</v>
      </c>
      <c r="C4" s="148">
        <f>SUM(C3:C3)</f>
        <v>15484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7FD7-4CF1-48BD-8190-FE4A1AFDE66D}">
  <dimension ref="A1:E4"/>
  <sheetViews>
    <sheetView workbookViewId="0">
      <selection activeCell="E1" sqref="E1:E1048576"/>
    </sheetView>
  </sheetViews>
  <sheetFormatPr defaultColWidth="32" defaultRowHeight="15" x14ac:dyDescent="0.25"/>
  <cols>
    <col min="1" max="1" width="38.5703125" customWidth="1"/>
    <col min="2" max="4" width="20.7109375" customWidth="1"/>
    <col min="5" max="5" width="20.7109375" hidden="1" customWidth="1"/>
  </cols>
  <sheetData>
    <row r="1" spans="1:5" s="15" customFormat="1" ht="24.95" customHeight="1" x14ac:dyDescent="0.25">
      <c r="A1" s="136" t="s">
        <v>775</v>
      </c>
    </row>
    <row r="2" spans="1:5" s="166" customFormat="1" ht="27.75" customHeight="1" x14ac:dyDescent="0.25">
      <c r="A2" s="184" t="s">
        <v>64</v>
      </c>
      <c r="B2" s="188" t="s">
        <v>774</v>
      </c>
      <c r="C2" s="188" t="s">
        <v>773</v>
      </c>
      <c r="D2" s="188" t="s">
        <v>772</v>
      </c>
      <c r="E2" s="98" t="s">
        <v>0</v>
      </c>
    </row>
    <row r="3" spans="1:5" x14ac:dyDescent="0.25">
      <c r="A3" s="131" t="s">
        <v>479</v>
      </c>
      <c r="B3" s="129">
        <v>3798</v>
      </c>
      <c r="C3" s="129">
        <v>6991</v>
      </c>
      <c r="D3" s="129">
        <v>9846</v>
      </c>
      <c r="E3" s="8">
        <v>20635</v>
      </c>
    </row>
    <row r="4" spans="1:5" x14ac:dyDescent="0.25">
      <c r="A4" s="22" t="s">
        <v>65</v>
      </c>
      <c r="B4" s="130">
        <f>SUM(B3:B3)</f>
        <v>3798</v>
      </c>
      <c r="C4" s="130">
        <f t="shared" ref="C4:D4" si="0">SUM(C3:C3)</f>
        <v>6991</v>
      </c>
      <c r="D4" s="130">
        <f t="shared" si="0"/>
        <v>9846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9781-D34C-4A83-A2FB-A56738F37002}">
  <dimension ref="A1:E4"/>
  <sheetViews>
    <sheetView workbookViewId="0">
      <selection activeCell="B6" sqref="B6"/>
    </sheetView>
  </sheetViews>
  <sheetFormatPr defaultColWidth="32" defaultRowHeight="15" x14ac:dyDescent="0.25"/>
  <cols>
    <col min="1" max="1" width="38.5703125" customWidth="1"/>
    <col min="2" max="2" width="22.7109375" customWidth="1"/>
    <col min="3" max="3" width="23.7109375" customWidth="1"/>
    <col min="4" max="4" width="22.7109375" customWidth="1"/>
    <col min="5" max="5" width="22.7109375" hidden="1" customWidth="1"/>
  </cols>
  <sheetData>
    <row r="1" spans="1:5" s="15" customFormat="1" ht="24.95" customHeight="1" x14ac:dyDescent="0.25">
      <c r="A1" s="136" t="s">
        <v>779</v>
      </c>
    </row>
    <row r="2" spans="1:5" s="166" customFormat="1" ht="27.75" customHeight="1" x14ac:dyDescent="0.25">
      <c r="A2" s="184" t="s">
        <v>64</v>
      </c>
      <c r="B2" s="188" t="s">
        <v>778</v>
      </c>
      <c r="C2" s="188" t="s">
        <v>777</v>
      </c>
      <c r="D2" s="188" t="s">
        <v>776</v>
      </c>
      <c r="E2" s="98" t="s">
        <v>0</v>
      </c>
    </row>
    <row r="3" spans="1:5" x14ac:dyDescent="0.25">
      <c r="A3" s="131" t="s">
        <v>479</v>
      </c>
      <c r="B3" s="129">
        <v>2150</v>
      </c>
      <c r="C3" s="129">
        <v>12838</v>
      </c>
      <c r="D3" s="129">
        <v>845</v>
      </c>
      <c r="E3" s="8">
        <v>15833</v>
      </c>
    </row>
    <row r="4" spans="1:5" x14ac:dyDescent="0.25">
      <c r="A4" s="22" t="s">
        <v>65</v>
      </c>
      <c r="B4" s="130">
        <f>SUM(B3:B3)</f>
        <v>2150</v>
      </c>
      <c r="C4" s="130">
        <f t="shared" ref="C4:D4" si="0">SUM(C3:C3)</f>
        <v>12838</v>
      </c>
      <c r="D4" s="130">
        <f t="shared" si="0"/>
        <v>845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9111-4FBA-4A76-A410-FBB4AFD1F11F}">
  <dimension ref="A1:C10"/>
  <sheetViews>
    <sheetView workbookViewId="0">
      <selection activeCell="A10" sqref="A10:XFD10"/>
    </sheetView>
  </sheetViews>
  <sheetFormatPr defaultColWidth="32" defaultRowHeight="15" x14ac:dyDescent="0.25"/>
  <cols>
    <col min="1" max="1" width="38.5703125" customWidth="1"/>
    <col min="2" max="3" width="18.7109375" customWidth="1"/>
  </cols>
  <sheetData>
    <row r="1" spans="1:3" s="15" customFormat="1" ht="24.95" customHeight="1" x14ac:dyDescent="0.25">
      <c r="A1" s="136" t="s">
        <v>783</v>
      </c>
    </row>
    <row r="2" spans="1:3" s="166" customFormat="1" ht="27.75" customHeight="1" x14ac:dyDescent="0.25">
      <c r="A2" s="184" t="s">
        <v>154</v>
      </c>
      <c r="B2" s="97" t="s">
        <v>479</v>
      </c>
      <c r="C2" s="98" t="s">
        <v>65</v>
      </c>
    </row>
    <row r="3" spans="1:3" x14ac:dyDescent="0.25">
      <c r="A3" s="52" t="s">
        <v>519</v>
      </c>
      <c r="B3" s="129">
        <v>1</v>
      </c>
      <c r="C3" s="185">
        <f>AD73IndependencePrimary[[#This Row],[Part of New York County Vote Results]]</f>
        <v>1</v>
      </c>
    </row>
    <row r="4" spans="1:3" x14ac:dyDescent="0.25">
      <c r="A4" s="52" t="s">
        <v>782</v>
      </c>
      <c r="B4" s="129">
        <v>1</v>
      </c>
      <c r="C4" s="185">
        <f>AD73IndependencePrimary[[#This Row],[Part of New York County Vote Results]]</f>
        <v>1</v>
      </c>
    </row>
    <row r="5" spans="1:3" x14ac:dyDescent="0.25">
      <c r="A5" s="52" t="s">
        <v>510</v>
      </c>
      <c r="B5" s="129">
        <v>1</v>
      </c>
      <c r="C5" s="185">
        <f>AD73IndependencePrimary[[#This Row],[Part of New York County Vote Results]]</f>
        <v>1</v>
      </c>
    </row>
    <row r="6" spans="1:3" x14ac:dyDescent="0.25">
      <c r="A6" s="52" t="s">
        <v>509</v>
      </c>
      <c r="B6" s="129">
        <v>20</v>
      </c>
      <c r="C6" s="185">
        <f>AD73IndependencePrimary[[#This Row],[Part of New York County Vote Results]]</f>
        <v>20</v>
      </c>
    </row>
    <row r="7" spans="1:3" x14ac:dyDescent="0.25">
      <c r="A7" s="52" t="s">
        <v>508</v>
      </c>
      <c r="B7" s="129">
        <v>1</v>
      </c>
      <c r="C7" s="185">
        <f>AD73IndependencePrimary[[#This Row],[Part of New York County Vote Results]]</f>
        <v>1</v>
      </c>
    </row>
    <row r="8" spans="1:3" x14ac:dyDescent="0.25">
      <c r="A8" s="52" t="s">
        <v>781</v>
      </c>
      <c r="B8" s="129">
        <v>1</v>
      </c>
      <c r="C8" s="185">
        <f>AD73IndependencePrimary[[#This Row],[Part of New York County Vote Results]]</f>
        <v>1</v>
      </c>
    </row>
    <row r="9" spans="1:3" x14ac:dyDescent="0.25">
      <c r="A9" s="52" t="s">
        <v>780</v>
      </c>
      <c r="B9" s="129">
        <v>1</v>
      </c>
      <c r="C9" s="185">
        <f>AD73IndependencePrimary[[#This Row],[Part of New York County Vote Results]]</f>
        <v>1</v>
      </c>
    </row>
    <row r="10" spans="1:3" hidden="1" x14ac:dyDescent="0.25">
      <c r="A10" s="22" t="s">
        <v>0</v>
      </c>
      <c r="B10" s="148">
        <f>SUM(B3:B9)</f>
        <v>26</v>
      </c>
      <c r="C10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D140-5282-48ED-A632-10725B997A92}">
  <dimension ref="A1:E4"/>
  <sheetViews>
    <sheetView workbookViewId="0">
      <selection activeCell="C17" sqref="C17"/>
    </sheetView>
  </sheetViews>
  <sheetFormatPr defaultColWidth="32" defaultRowHeight="15" x14ac:dyDescent="0.25"/>
  <cols>
    <col min="1" max="1" width="38.5703125" customWidth="1"/>
    <col min="2" max="2" width="25.7109375" customWidth="1"/>
    <col min="3" max="5" width="20.7109375" customWidth="1"/>
  </cols>
  <sheetData>
    <row r="1" spans="1:5" s="15" customFormat="1" ht="24.95" customHeight="1" x14ac:dyDescent="0.25">
      <c r="A1" s="136" t="s">
        <v>787</v>
      </c>
    </row>
    <row r="2" spans="1:5" s="166" customFormat="1" ht="27.75" customHeight="1" x14ac:dyDescent="0.25">
      <c r="A2" s="184" t="s">
        <v>64</v>
      </c>
      <c r="B2" s="188" t="s">
        <v>786</v>
      </c>
      <c r="C2" s="188" t="s">
        <v>785</v>
      </c>
      <c r="D2" s="188" t="s">
        <v>784</v>
      </c>
      <c r="E2" s="98" t="s">
        <v>0</v>
      </c>
    </row>
    <row r="3" spans="1:5" x14ac:dyDescent="0.25">
      <c r="A3" s="131" t="s">
        <v>479</v>
      </c>
      <c r="B3" s="129">
        <v>3202</v>
      </c>
      <c r="C3" s="129">
        <v>10517</v>
      </c>
      <c r="D3" s="129">
        <v>2983</v>
      </c>
      <c r="E3" s="149">
        <v>16702</v>
      </c>
    </row>
    <row r="4" spans="1:5" x14ac:dyDescent="0.25">
      <c r="A4" s="22" t="s">
        <v>65</v>
      </c>
      <c r="B4" s="130">
        <f>SUM(B3:B3)</f>
        <v>3202</v>
      </c>
      <c r="C4" s="130">
        <f t="shared" ref="C4:D4" si="0">SUM(C3:C3)</f>
        <v>10517</v>
      </c>
      <c r="D4" s="130">
        <f t="shared" si="0"/>
        <v>2983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AE87-DAAF-4730-80DD-E07452245325}">
  <dimension ref="A1:C55"/>
  <sheetViews>
    <sheetView topLeftCell="A28" workbookViewId="0">
      <selection activeCell="G19" sqref="G19"/>
    </sheetView>
  </sheetViews>
  <sheetFormatPr defaultRowHeight="15" x14ac:dyDescent="0.25"/>
  <cols>
    <col min="1" max="1" width="37.7109375" customWidth="1"/>
    <col min="2" max="3" width="18.7109375" customWidth="1"/>
  </cols>
  <sheetData>
    <row r="1" spans="1:3" ht="24.95" customHeight="1" x14ac:dyDescent="0.25">
      <c r="A1" s="136" t="s">
        <v>305</v>
      </c>
      <c r="B1" s="15"/>
    </row>
    <row r="2" spans="1:3" ht="24.95" customHeight="1" x14ac:dyDescent="0.25">
      <c r="A2" s="24" t="s">
        <v>154</v>
      </c>
      <c r="B2" s="151" t="s">
        <v>299</v>
      </c>
      <c r="C2" s="152" t="s">
        <v>129</v>
      </c>
    </row>
    <row r="3" spans="1:3" x14ac:dyDescent="0.25">
      <c r="A3" s="159" t="s">
        <v>306</v>
      </c>
      <c r="B3" s="129">
        <v>1</v>
      </c>
      <c r="C3" s="181">
        <f>SD12ReformPrimary[[#This Row],[Part of Queens County Vote Results]]</f>
        <v>1</v>
      </c>
    </row>
    <row r="4" spans="1:3" x14ac:dyDescent="0.25">
      <c r="A4" s="159" t="s">
        <v>307</v>
      </c>
      <c r="B4" s="129">
        <v>1</v>
      </c>
      <c r="C4" s="181">
        <f>SD12ReformPrimary[[#This Row],[Part of Queens County Vote Results]]</f>
        <v>1</v>
      </c>
    </row>
    <row r="5" spans="1:3" x14ac:dyDescent="0.25">
      <c r="A5" s="159" t="s">
        <v>308</v>
      </c>
      <c r="B5" s="129">
        <v>2</v>
      </c>
      <c r="C5" s="181">
        <f>SD12ReformPrimary[[#This Row],[Part of Queens County Vote Results]]</f>
        <v>2</v>
      </c>
    </row>
    <row r="6" spans="1:3" x14ac:dyDescent="0.25">
      <c r="A6" s="159" t="s">
        <v>309</v>
      </c>
      <c r="B6" s="129">
        <v>1</v>
      </c>
      <c r="C6" s="181">
        <f>SD12ReformPrimary[[#This Row],[Part of Queens County Vote Results]]</f>
        <v>1</v>
      </c>
    </row>
    <row r="7" spans="1:3" x14ac:dyDescent="0.25">
      <c r="A7" s="159" t="s">
        <v>310</v>
      </c>
      <c r="B7" s="129">
        <v>8</v>
      </c>
      <c r="C7" s="181">
        <f>SD12ReformPrimary[[#This Row],[Part of Queens County Vote Results]]</f>
        <v>8</v>
      </c>
    </row>
    <row r="8" spans="1:3" x14ac:dyDescent="0.25">
      <c r="A8" s="159" t="s">
        <v>311</v>
      </c>
      <c r="B8" s="129">
        <v>1</v>
      </c>
      <c r="C8" s="181">
        <f>SD12ReformPrimary[[#This Row],[Part of Queens County Vote Results]]</f>
        <v>1</v>
      </c>
    </row>
    <row r="9" spans="1:3" x14ac:dyDescent="0.25">
      <c r="A9" s="159" t="s">
        <v>312</v>
      </c>
      <c r="B9" s="129">
        <v>2</v>
      </c>
      <c r="C9" s="181">
        <f>SD12ReformPrimary[[#This Row],[Part of Queens County Vote Results]]</f>
        <v>2</v>
      </c>
    </row>
    <row r="10" spans="1:3" x14ac:dyDescent="0.25">
      <c r="A10" s="159" t="s">
        <v>313</v>
      </c>
      <c r="B10" s="129">
        <v>1</v>
      </c>
      <c r="C10" s="181">
        <f>SD12ReformPrimary[[#This Row],[Part of Queens County Vote Results]]</f>
        <v>1</v>
      </c>
    </row>
    <row r="11" spans="1:3" x14ac:dyDescent="0.25">
      <c r="A11" s="159" t="s">
        <v>314</v>
      </c>
      <c r="B11" s="129">
        <v>2</v>
      </c>
      <c r="C11" s="181">
        <f>SD12ReformPrimary[[#This Row],[Part of Queens County Vote Results]]</f>
        <v>2</v>
      </c>
    </row>
    <row r="12" spans="1:3" x14ac:dyDescent="0.25">
      <c r="A12" s="159" t="s">
        <v>315</v>
      </c>
      <c r="B12" s="129">
        <v>1</v>
      </c>
      <c r="C12" s="181">
        <f>SD12ReformPrimary[[#This Row],[Part of Queens County Vote Results]]</f>
        <v>1</v>
      </c>
    </row>
    <row r="13" spans="1:3" x14ac:dyDescent="0.25">
      <c r="A13" s="159" t="s">
        <v>316</v>
      </c>
      <c r="B13" s="129">
        <v>3</v>
      </c>
      <c r="C13" s="181">
        <f>SD12ReformPrimary[[#This Row],[Part of Queens County Vote Results]]</f>
        <v>3</v>
      </c>
    </row>
    <row r="14" spans="1:3" x14ac:dyDescent="0.25">
      <c r="A14" s="159" t="s">
        <v>317</v>
      </c>
      <c r="B14" s="129">
        <v>1</v>
      </c>
      <c r="C14" s="181">
        <f>SD12ReformPrimary[[#This Row],[Part of Queens County Vote Results]]</f>
        <v>1</v>
      </c>
    </row>
    <row r="15" spans="1:3" x14ac:dyDescent="0.25">
      <c r="A15" s="159" t="s">
        <v>318</v>
      </c>
      <c r="B15" s="129">
        <v>10</v>
      </c>
      <c r="C15" s="181">
        <f>SD12ReformPrimary[[#This Row],[Part of Queens County Vote Results]]</f>
        <v>10</v>
      </c>
    </row>
    <row r="16" spans="1:3" x14ac:dyDescent="0.25">
      <c r="A16" s="159" t="s">
        <v>319</v>
      </c>
      <c r="B16" s="129">
        <v>1</v>
      </c>
      <c r="C16" s="181">
        <f>SD12ReformPrimary[[#This Row],[Part of Queens County Vote Results]]</f>
        <v>1</v>
      </c>
    </row>
    <row r="17" spans="1:3" x14ac:dyDescent="0.25">
      <c r="A17" s="159" t="s">
        <v>320</v>
      </c>
      <c r="B17" s="129">
        <v>1</v>
      </c>
      <c r="C17" s="181">
        <f>SD12ReformPrimary[[#This Row],[Part of Queens County Vote Results]]</f>
        <v>1</v>
      </c>
    </row>
    <row r="18" spans="1:3" x14ac:dyDescent="0.25">
      <c r="A18" s="159" t="s">
        <v>321</v>
      </c>
      <c r="B18" s="129">
        <v>1</v>
      </c>
      <c r="C18" s="181">
        <f>SD12ReformPrimary[[#This Row],[Part of Queens County Vote Results]]</f>
        <v>1</v>
      </c>
    </row>
    <row r="19" spans="1:3" x14ac:dyDescent="0.25">
      <c r="A19" s="159" t="s">
        <v>322</v>
      </c>
      <c r="B19" s="129">
        <v>1</v>
      </c>
      <c r="C19" s="181">
        <f>SD12ReformPrimary[[#This Row],[Part of Queens County Vote Results]]</f>
        <v>1</v>
      </c>
    </row>
    <row r="20" spans="1:3" x14ac:dyDescent="0.25">
      <c r="A20" s="159" t="s">
        <v>323</v>
      </c>
      <c r="B20" s="129">
        <v>1</v>
      </c>
      <c r="C20" s="181">
        <f>SD12ReformPrimary[[#This Row],[Part of Queens County Vote Results]]</f>
        <v>1</v>
      </c>
    </row>
    <row r="21" spans="1:3" x14ac:dyDescent="0.25">
      <c r="A21" s="159" t="s">
        <v>324</v>
      </c>
      <c r="B21" s="129">
        <v>13</v>
      </c>
      <c r="C21" s="181">
        <f>SD12ReformPrimary[[#This Row],[Part of Queens County Vote Results]]</f>
        <v>13</v>
      </c>
    </row>
    <row r="22" spans="1:3" x14ac:dyDescent="0.25">
      <c r="A22" s="159" t="s">
        <v>325</v>
      </c>
      <c r="B22" s="129">
        <v>1</v>
      </c>
      <c r="C22" s="181">
        <f>SD12ReformPrimary[[#This Row],[Part of Queens County Vote Results]]</f>
        <v>1</v>
      </c>
    </row>
    <row r="23" spans="1:3" x14ac:dyDescent="0.25">
      <c r="A23" s="159" t="s">
        <v>326</v>
      </c>
      <c r="B23" s="129">
        <v>4</v>
      </c>
      <c r="C23" s="181">
        <f>SD12ReformPrimary[[#This Row],[Part of Queens County Vote Results]]</f>
        <v>4</v>
      </c>
    </row>
    <row r="24" spans="1:3" x14ac:dyDescent="0.25">
      <c r="A24" s="159" t="s">
        <v>327</v>
      </c>
      <c r="B24" s="129">
        <v>1</v>
      </c>
      <c r="C24" s="181">
        <f>SD12ReformPrimary[[#This Row],[Part of Queens County Vote Results]]</f>
        <v>1</v>
      </c>
    </row>
    <row r="25" spans="1:3" x14ac:dyDescent="0.25">
      <c r="A25" s="159" t="s">
        <v>328</v>
      </c>
      <c r="B25" s="129">
        <v>1</v>
      </c>
      <c r="C25" s="181">
        <f>SD12ReformPrimary[[#This Row],[Part of Queens County Vote Results]]</f>
        <v>1</v>
      </c>
    </row>
    <row r="26" spans="1:3" x14ac:dyDescent="0.25">
      <c r="A26" s="159" t="s">
        <v>329</v>
      </c>
      <c r="B26" s="129">
        <v>5</v>
      </c>
      <c r="C26" s="181">
        <f>SD12ReformPrimary[[#This Row],[Part of Queens County Vote Results]]</f>
        <v>5</v>
      </c>
    </row>
    <row r="27" spans="1:3" x14ac:dyDescent="0.25">
      <c r="A27" s="159" t="s">
        <v>330</v>
      </c>
      <c r="B27" s="129">
        <v>1</v>
      </c>
      <c r="C27" s="181">
        <f>SD12ReformPrimary[[#This Row],[Part of Queens County Vote Results]]</f>
        <v>1</v>
      </c>
    </row>
    <row r="28" spans="1:3" x14ac:dyDescent="0.25">
      <c r="A28" s="159" t="s">
        <v>331</v>
      </c>
      <c r="B28" s="129">
        <v>1</v>
      </c>
      <c r="C28" s="181">
        <f>SD12ReformPrimary[[#This Row],[Part of Queens County Vote Results]]</f>
        <v>1</v>
      </c>
    </row>
    <row r="29" spans="1:3" x14ac:dyDescent="0.25">
      <c r="A29" s="159" t="s">
        <v>332</v>
      </c>
      <c r="B29" s="129">
        <v>1</v>
      </c>
      <c r="C29" s="181">
        <f>SD12ReformPrimary[[#This Row],[Part of Queens County Vote Results]]</f>
        <v>1</v>
      </c>
    </row>
    <row r="30" spans="1:3" x14ac:dyDescent="0.25">
      <c r="A30" s="159" t="s">
        <v>333</v>
      </c>
      <c r="B30" s="129">
        <v>2</v>
      </c>
      <c r="C30" s="181">
        <f>SD12ReformPrimary[[#This Row],[Part of Queens County Vote Results]]</f>
        <v>2</v>
      </c>
    </row>
    <row r="31" spans="1:3" x14ac:dyDescent="0.25">
      <c r="A31" s="159" t="s">
        <v>334</v>
      </c>
      <c r="B31" s="129">
        <v>2</v>
      </c>
      <c r="C31" s="181">
        <f>SD12ReformPrimary[[#This Row],[Part of Queens County Vote Results]]</f>
        <v>2</v>
      </c>
    </row>
    <row r="32" spans="1:3" x14ac:dyDescent="0.25">
      <c r="A32" s="159" t="s">
        <v>335</v>
      </c>
      <c r="B32" s="129">
        <v>1</v>
      </c>
      <c r="C32" s="181">
        <f>SD12ReformPrimary[[#This Row],[Part of Queens County Vote Results]]</f>
        <v>1</v>
      </c>
    </row>
    <row r="33" spans="1:3" x14ac:dyDescent="0.25">
      <c r="A33" s="159" t="s">
        <v>336</v>
      </c>
      <c r="B33" s="129">
        <v>1</v>
      </c>
      <c r="C33" s="181">
        <f>SD12ReformPrimary[[#This Row],[Part of Queens County Vote Results]]</f>
        <v>1</v>
      </c>
    </row>
    <row r="34" spans="1:3" x14ac:dyDescent="0.25">
      <c r="A34" s="159" t="s">
        <v>337</v>
      </c>
      <c r="B34" s="129">
        <v>1</v>
      </c>
      <c r="C34" s="181">
        <f>SD12ReformPrimary[[#This Row],[Part of Queens County Vote Results]]</f>
        <v>1</v>
      </c>
    </row>
    <row r="35" spans="1:3" x14ac:dyDescent="0.25">
      <c r="A35" s="159" t="s">
        <v>338</v>
      </c>
      <c r="B35" s="129">
        <v>1</v>
      </c>
      <c r="C35" s="181">
        <f>SD12ReformPrimary[[#This Row],[Part of Queens County Vote Results]]</f>
        <v>1</v>
      </c>
    </row>
    <row r="36" spans="1:3" x14ac:dyDescent="0.25">
      <c r="A36" s="159" t="s">
        <v>339</v>
      </c>
      <c r="B36" s="129">
        <v>2</v>
      </c>
      <c r="C36" s="181">
        <f>SD12ReformPrimary[[#This Row],[Part of Queens County Vote Results]]</f>
        <v>2</v>
      </c>
    </row>
    <row r="37" spans="1:3" x14ac:dyDescent="0.25">
      <c r="A37" s="159" t="s">
        <v>340</v>
      </c>
      <c r="B37" s="129">
        <v>2</v>
      </c>
      <c r="C37" s="181">
        <f>SD12ReformPrimary[[#This Row],[Part of Queens County Vote Results]]</f>
        <v>2</v>
      </c>
    </row>
    <row r="38" spans="1:3" x14ac:dyDescent="0.25">
      <c r="A38" s="159" t="s">
        <v>341</v>
      </c>
      <c r="B38" s="129">
        <v>2</v>
      </c>
      <c r="C38" s="181">
        <f>SD12ReformPrimary[[#This Row],[Part of Queens County Vote Results]]</f>
        <v>2</v>
      </c>
    </row>
    <row r="39" spans="1:3" x14ac:dyDescent="0.25">
      <c r="A39" s="159" t="s">
        <v>342</v>
      </c>
      <c r="B39" s="129">
        <v>1</v>
      </c>
      <c r="C39" s="181">
        <f>SD12ReformPrimary[[#This Row],[Part of Queens County Vote Results]]</f>
        <v>1</v>
      </c>
    </row>
    <row r="40" spans="1:3" x14ac:dyDescent="0.25">
      <c r="A40" s="159" t="s">
        <v>343</v>
      </c>
      <c r="B40" s="129">
        <v>1</v>
      </c>
      <c r="C40" s="181">
        <f>SD12ReformPrimary[[#This Row],[Part of Queens County Vote Results]]</f>
        <v>1</v>
      </c>
    </row>
    <row r="41" spans="1:3" x14ac:dyDescent="0.25">
      <c r="A41" s="159" t="s">
        <v>344</v>
      </c>
      <c r="B41" s="129">
        <v>1</v>
      </c>
      <c r="C41" s="181">
        <f>SD12ReformPrimary[[#This Row],[Part of Queens County Vote Results]]</f>
        <v>1</v>
      </c>
    </row>
    <row r="42" spans="1:3" x14ac:dyDescent="0.25">
      <c r="A42" s="159" t="s">
        <v>345</v>
      </c>
      <c r="B42" s="129">
        <v>1</v>
      </c>
      <c r="C42" s="181">
        <f>SD12ReformPrimary[[#This Row],[Part of Queens County Vote Results]]</f>
        <v>1</v>
      </c>
    </row>
    <row r="43" spans="1:3" x14ac:dyDescent="0.25">
      <c r="A43" s="159" t="s">
        <v>346</v>
      </c>
      <c r="B43" s="129">
        <v>1</v>
      </c>
      <c r="C43" s="181">
        <f>SD12ReformPrimary[[#This Row],[Part of Queens County Vote Results]]</f>
        <v>1</v>
      </c>
    </row>
    <row r="44" spans="1:3" x14ac:dyDescent="0.25">
      <c r="A44" s="159" t="s">
        <v>347</v>
      </c>
      <c r="B44" s="129">
        <v>1</v>
      </c>
      <c r="C44" s="181">
        <f>SD12ReformPrimary[[#This Row],[Part of Queens County Vote Results]]</f>
        <v>1</v>
      </c>
    </row>
    <row r="45" spans="1:3" x14ac:dyDescent="0.25">
      <c r="A45" s="159" t="s">
        <v>348</v>
      </c>
      <c r="B45" s="129">
        <v>1</v>
      </c>
      <c r="C45" s="181">
        <f>SD12ReformPrimary[[#This Row],[Part of Queens County Vote Results]]</f>
        <v>1</v>
      </c>
    </row>
    <row r="46" spans="1:3" x14ac:dyDescent="0.25">
      <c r="A46" s="159" t="s">
        <v>349</v>
      </c>
      <c r="B46" s="129">
        <v>2</v>
      </c>
      <c r="C46" s="181">
        <f>SD12ReformPrimary[[#This Row],[Part of Queens County Vote Results]]</f>
        <v>2</v>
      </c>
    </row>
    <row r="47" spans="1:3" x14ac:dyDescent="0.25">
      <c r="A47" s="159" t="s">
        <v>350</v>
      </c>
      <c r="B47" s="129">
        <v>1</v>
      </c>
      <c r="C47" s="181">
        <f>SD12ReformPrimary[[#This Row],[Part of Queens County Vote Results]]</f>
        <v>1</v>
      </c>
    </row>
    <row r="48" spans="1:3" x14ac:dyDescent="0.25">
      <c r="A48" s="159" t="s">
        <v>351</v>
      </c>
      <c r="B48" s="129">
        <v>1</v>
      </c>
      <c r="C48" s="181">
        <f>SD12ReformPrimary[[#This Row],[Part of Queens County Vote Results]]</f>
        <v>1</v>
      </c>
    </row>
    <row r="49" spans="1:3" x14ac:dyDescent="0.25">
      <c r="A49" s="159" t="s">
        <v>352</v>
      </c>
      <c r="B49" s="129">
        <v>1</v>
      </c>
      <c r="C49" s="181">
        <f>SD12ReformPrimary[[#This Row],[Part of Queens County Vote Results]]</f>
        <v>1</v>
      </c>
    </row>
    <row r="50" spans="1:3" x14ac:dyDescent="0.25">
      <c r="A50" s="159" t="s">
        <v>353</v>
      </c>
      <c r="B50" s="129">
        <v>1</v>
      </c>
      <c r="C50" s="181">
        <f>SD12ReformPrimary[[#This Row],[Part of Queens County Vote Results]]</f>
        <v>1</v>
      </c>
    </row>
    <row r="51" spans="1:3" x14ac:dyDescent="0.25">
      <c r="A51" s="159" t="s">
        <v>354</v>
      </c>
      <c r="B51" s="129">
        <v>1</v>
      </c>
      <c r="C51" s="181">
        <f>SD12ReformPrimary[[#This Row],[Part of Queens County Vote Results]]</f>
        <v>1</v>
      </c>
    </row>
    <row r="52" spans="1:3" x14ac:dyDescent="0.25">
      <c r="A52" s="159" t="s">
        <v>355</v>
      </c>
      <c r="B52" s="129">
        <v>1</v>
      </c>
      <c r="C52" s="181">
        <f>SD12ReformPrimary[[#This Row],[Part of Queens County Vote Results]]</f>
        <v>1</v>
      </c>
    </row>
    <row r="53" spans="1:3" x14ac:dyDescent="0.25">
      <c r="A53" s="159" t="s">
        <v>356</v>
      </c>
      <c r="B53" s="129">
        <v>64</v>
      </c>
      <c r="C53" s="181">
        <f>SD12ReformPrimary[[#This Row],[Part of Queens County Vote Results]]</f>
        <v>64</v>
      </c>
    </row>
    <row r="54" spans="1:3" x14ac:dyDescent="0.25">
      <c r="A54" s="159" t="s">
        <v>357</v>
      </c>
      <c r="B54" s="129">
        <v>4</v>
      </c>
      <c r="C54" s="181">
        <f>SD12ReformPrimary[[#This Row],[Part of Queens County Vote Results]]</f>
        <v>4</v>
      </c>
    </row>
    <row r="55" spans="1:3" hidden="1" x14ac:dyDescent="0.25">
      <c r="A55" s="62" t="s">
        <v>0</v>
      </c>
      <c r="B55" s="132">
        <f>SUM(B3:B54)</f>
        <v>164</v>
      </c>
      <c r="C55" s="164"/>
    </row>
  </sheetData>
  <pageMargins left="0.7" right="0.7" top="0.75" bottom="0.75" header="0.3" footer="0.3"/>
  <tableParts count="1">
    <tablePart r:id="rId1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2F0A-149C-4F38-9407-0B11D3D34913}">
  <dimension ref="A1:D4"/>
  <sheetViews>
    <sheetView workbookViewId="0">
      <selection activeCell="A4" sqref="A4"/>
    </sheetView>
  </sheetViews>
  <sheetFormatPr defaultColWidth="32" defaultRowHeight="15" x14ac:dyDescent="0.25"/>
  <cols>
    <col min="1" max="1" width="38.5703125" customWidth="1"/>
    <col min="2" max="3" width="22.7109375" customWidth="1"/>
    <col min="4" max="4" width="22.7109375" hidden="1" customWidth="1"/>
  </cols>
  <sheetData>
    <row r="1" spans="1:4" s="15" customFormat="1" ht="24.95" customHeight="1" x14ac:dyDescent="0.25">
      <c r="A1" s="136" t="s">
        <v>790</v>
      </c>
    </row>
    <row r="2" spans="1:4" s="166" customFormat="1" ht="27.75" customHeight="1" x14ac:dyDescent="0.25">
      <c r="A2" s="175" t="s">
        <v>64</v>
      </c>
      <c r="B2" s="186" t="s">
        <v>789</v>
      </c>
      <c r="C2" s="186" t="s">
        <v>788</v>
      </c>
      <c r="D2" s="200" t="s">
        <v>0</v>
      </c>
    </row>
    <row r="3" spans="1:4" x14ac:dyDescent="0.25">
      <c r="A3" s="131" t="s">
        <v>145</v>
      </c>
      <c r="B3" s="129">
        <v>3640</v>
      </c>
      <c r="C3" s="129">
        <v>6142</v>
      </c>
      <c r="D3" s="149">
        <v>9782</v>
      </c>
    </row>
    <row r="4" spans="1:4" x14ac:dyDescent="0.25">
      <c r="A4" s="22" t="s">
        <v>65</v>
      </c>
      <c r="B4" s="130">
        <f>SUM(B3:B3)</f>
        <v>3640</v>
      </c>
      <c r="C4" s="130">
        <f>SUM(C3:C3)</f>
        <v>6142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64DA-8BC1-4F1B-877A-13077EA9E82A}">
  <dimension ref="A1:E4"/>
  <sheetViews>
    <sheetView workbookViewId="0">
      <selection activeCell="E1" sqref="E1:E1048576"/>
    </sheetView>
  </sheetViews>
  <sheetFormatPr defaultColWidth="32" defaultRowHeight="15" x14ac:dyDescent="0.25"/>
  <cols>
    <col min="1" max="1" width="38.5703125" customWidth="1"/>
    <col min="2" max="4" width="20.7109375" customWidth="1"/>
    <col min="5" max="5" width="20.7109375" hidden="1" customWidth="1"/>
  </cols>
  <sheetData>
    <row r="1" spans="1:5" s="15" customFormat="1" ht="24.95" customHeight="1" x14ac:dyDescent="0.25">
      <c r="A1" s="136" t="s">
        <v>794</v>
      </c>
    </row>
    <row r="2" spans="1:5" s="166" customFormat="1" ht="27.75" customHeight="1" x14ac:dyDescent="0.25">
      <c r="A2" s="184" t="s">
        <v>64</v>
      </c>
      <c r="B2" s="188" t="s">
        <v>793</v>
      </c>
      <c r="C2" s="188" t="s">
        <v>792</v>
      </c>
      <c r="D2" s="188" t="s">
        <v>791</v>
      </c>
      <c r="E2" s="98" t="s">
        <v>0</v>
      </c>
    </row>
    <row r="3" spans="1:5" x14ac:dyDescent="0.25">
      <c r="A3" s="131" t="s">
        <v>145</v>
      </c>
      <c r="B3" s="129">
        <v>1290</v>
      </c>
      <c r="C3" s="129">
        <v>7304</v>
      </c>
      <c r="D3" s="129">
        <v>2332</v>
      </c>
      <c r="E3" s="149">
        <v>1290</v>
      </c>
    </row>
    <row r="4" spans="1:5" x14ac:dyDescent="0.25">
      <c r="A4" s="22" t="s">
        <v>65</v>
      </c>
      <c r="B4" s="130">
        <f>SUM(B3:B3)</f>
        <v>1290</v>
      </c>
      <c r="C4" s="130">
        <f t="shared" ref="C4:D4" si="0">SUM(C3:C3)</f>
        <v>7304</v>
      </c>
      <c r="D4" s="130">
        <f t="shared" si="0"/>
        <v>2332</v>
      </c>
      <c r="E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FD38-EE36-4D55-A411-B933EF0FA3E5}">
  <dimension ref="A1:C4"/>
  <sheetViews>
    <sheetView workbookViewId="0">
      <selection activeCell="C1" sqref="C1:C1048576"/>
    </sheetView>
  </sheetViews>
  <sheetFormatPr defaultColWidth="32" defaultRowHeight="15" x14ac:dyDescent="0.25"/>
  <cols>
    <col min="1" max="1" width="38.5703125" customWidth="1"/>
    <col min="2" max="2" width="18.7109375" customWidth="1"/>
    <col min="3" max="3" width="18.7109375" hidden="1" customWidth="1"/>
  </cols>
  <sheetData>
    <row r="1" spans="1:3" s="15" customFormat="1" ht="24.95" customHeight="1" x14ac:dyDescent="0.25">
      <c r="A1" s="136" t="s">
        <v>796</v>
      </c>
    </row>
    <row r="2" spans="1:3" s="166" customFormat="1" ht="27.75" customHeight="1" x14ac:dyDescent="0.25">
      <c r="A2" s="175" t="s">
        <v>64</v>
      </c>
      <c r="B2" s="188" t="s">
        <v>795</v>
      </c>
      <c r="C2" s="98" t="s">
        <v>0</v>
      </c>
    </row>
    <row r="3" spans="1:3" x14ac:dyDescent="0.25">
      <c r="A3" s="131" t="s">
        <v>146</v>
      </c>
      <c r="B3" s="129">
        <v>16</v>
      </c>
      <c r="C3" s="174">
        <v>16</v>
      </c>
    </row>
    <row r="4" spans="1:3" x14ac:dyDescent="0.25">
      <c r="A4" s="22" t="s">
        <v>65</v>
      </c>
      <c r="B4" s="130">
        <f>SUM(B3:B3)</f>
        <v>16</v>
      </c>
      <c r="C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06CC-C39B-46C4-8119-4EBAF3D9EDBD}">
  <dimension ref="A1:C4"/>
  <sheetViews>
    <sheetView workbookViewId="0">
      <selection activeCell="B18" sqref="B18"/>
    </sheetView>
  </sheetViews>
  <sheetFormatPr defaultColWidth="32" defaultRowHeight="15" x14ac:dyDescent="0.25"/>
  <cols>
    <col min="1" max="1" width="38.5703125" customWidth="1"/>
    <col min="2" max="2" width="18.7109375" customWidth="1"/>
    <col min="3" max="3" width="18.7109375" hidden="1" customWidth="1"/>
  </cols>
  <sheetData>
    <row r="1" spans="1:3" s="15" customFormat="1" ht="24.95" customHeight="1" x14ac:dyDescent="0.25">
      <c r="A1" s="136" t="s">
        <v>798</v>
      </c>
    </row>
    <row r="2" spans="1:3" s="166" customFormat="1" ht="27.75" customHeight="1" x14ac:dyDescent="0.25">
      <c r="A2" s="184" t="s">
        <v>64</v>
      </c>
      <c r="B2" s="188" t="s">
        <v>797</v>
      </c>
      <c r="C2" s="98" t="s">
        <v>0</v>
      </c>
    </row>
    <row r="3" spans="1:3" x14ac:dyDescent="0.25">
      <c r="A3" s="131" t="s">
        <v>146</v>
      </c>
      <c r="B3" s="129">
        <v>21</v>
      </c>
      <c r="C3" s="174">
        <v>21</v>
      </c>
    </row>
    <row r="4" spans="1:3" x14ac:dyDescent="0.25">
      <c r="A4" s="22" t="s">
        <v>65</v>
      </c>
      <c r="B4" s="130">
        <f>SUM(B3:B3)</f>
        <v>21</v>
      </c>
      <c r="C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3148-30D9-4211-BB2C-C2EC94FB6151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2" width="20.7109375" customWidth="1"/>
    <col min="3" max="3" width="22.7109375" customWidth="1"/>
    <col min="4" max="4" width="20.7109375" hidden="1" customWidth="1"/>
  </cols>
  <sheetData>
    <row r="1" spans="1:4" s="15" customFormat="1" ht="24.95" customHeight="1" x14ac:dyDescent="0.25">
      <c r="A1" s="136" t="s">
        <v>801</v>
      </c>
    </row>
    <row r="2" spans="1:4" s="166" customFormat="1" ht="27.75" customHeight="1" x14ac:dyDescent="0.25">
      <c r="A2" s="184" t="s">
        <v>64</v>
      </c>
      <c r="B2" s="188" t="s">
        <v>800</v>
      </c>
      <c r="C2" s="188" t="s">
        <v>799</v>
      </c>
      <c r="D2" s="98" t="s">
        <v>0</v>
      </c>
    </row>
    <row r="3" spans="1:4" x14ac:dyDescent="0.25">
      <c r="A3" s="131" t="s">
        <v>146</v>
      </c>
      <c r="B3" s="129">
        <v>9</v>
      </c>
      <c r="C3" s="156">
        <v>3</v>
      </c>
      <c r="D3" s="174">
        <v>12</v>
      </c>
    </row>
    <row r="4" spans="1:4" x14ac:dyDescent="0.25">
      <c r="A4" s="22" t="s">
        <v>65</v>
      </c>
      <c r="B4" s="130">
        <f>SUM(B3:B3)</f>
        <v>9</v>
      </c>
      <c r="C4" s="130">
        <f>SUM(C3:C3)</f>
        <v>3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69C1-5041-458D-BEEA-F4454F29FD81}">
  <dimension ref="A1:D4"/>
  <sheetViews>
    <sheetView workbookViewId="0">
      <selection activeCell="D1" sqref="D1:D1048576"/>
    </sheetView>
  </sheetViews>
  <sheetFormatPr defaultColWidth="32" defaultRowHeight="15" x14ac:dyDescent="0.25"/>
  <cols>
    <col min="1" max="1" width="38.5703125" customWidth="1"/>
    <col min="2" max="3" width="20.7109375" customWidth="1"/>
    <col min="4" max="4" width="20.7109375" hidden="1" customWidth="1"/>
  </cols>
  <sheetData>
    <row r="1" spans="1:4" s="15" customFormat="1" ht="24.95" customHeight="1" x14ac:dyDescent="0.25">
      <c r="A1" s="136" t="s">
        <v>804</v>
      </c>
    </row>
    <row r="2" spans="1:4" s="166" customFormat="1" ht="27.75" customHeight="1" x14ac:dyDescent="0.25">
      <c r="A2" s="184" t="s">
        <v>64</v>
      </c>
      <c r="B2" s="188" t="s">
        <v>803</v>
      </c>
      <c r="C2" s="188" t="s">
        <v>802</v>
      </c>
      <c r="D2" s="98" t="s">
        <v>0</v>
      </c>
    </row>
    <row r="3" spans="1:4" x14ac:dyDescent="0.25">
      <c r="A3" s="131" t="s">
        <v>150</v>
      </c>
      <c r="B3" s="129">
        <v>422</v>
      </c>
      <c r="C3" s="156">
        <v>3</v>
      </c>
      <c r="D3" s="174">
        <v>425</v>
      </c>
    </row>
    <row r="4" spans="1:4" x14ac:dyDescent="0.25">
      <c r="A4" s="22" t="s">
        <v>65</v>
      </c>
      <c r="B4" s="130">
        <f>SUM(B3:B3)</f>
        <v>422</v>
      </c>
      <c r="C4" s="130">
        <f>SUM(C3:C3)</f>
        <v>3</v>
      </c>
      <c r="D4" s="170"/>
    </row>
  </sheetData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F6C1-7A23-48A8-8851-A3990139CE78}">
  <sheetPr>
    <pageSetUpPr fitToPage="1"/>
  </sheetPr>
  <dimension ref="A1:E8"/>
  <sheetViews>
    <sheetView workbookViewId="0">
      <selection activeCell="G5" sqref="G5"/>
    </sheetView>
  </sheetViews>
  <sheetFormatPr defaultRowHeight="15" x14ac:dyDescent="0.25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5">
      <c r="A1" s="87" t="s">
        <v>211</v>
      </c>
    </row>
    <row r="2" spans="1:5" ht="24.95" customHeight="1" x14ac:dyDescent="0.25">
      <c r="A2" s="96" t="s">
        <v>154</v>
      </c>
      <c r="B2" s="97" t="s">
        <v>162</v>
      </c>
      <c r="C2" s="97" t="s">
        <v>155</v>
      </c>
      <c r="D2" s="97" t="s">
        <v>156</v>
      </c>
      <c r="E2" s="98" t="s">
        <v>129</v>
      </c>
    </row>
    <row r="3" spans="1:5" x14ac:dyDescent="0.25">
      <c r="A3" s="94" t="s">
        <v>212</v>
      </c>
      <c r="B3" s="71">
        <v>930</v>
      </c>
      <c r="C3" s="66">
        <v>1170</v>
      </c>
      <c r="D3" s="71">
        <v>220</v>
      </c>
      <c r="E3" s="92">
        <f>SUM(B3:D3)</f>
        <v>2320</v>
      </c>
    </row>
    <row r="4" spans="1:5" x14ac:dyDescent="0.25">
      <c r="A4" s="94" t="s">
        <v>213</v>
      </c>
      <c r="B4" s="71">
        <v>900</v>
      </c>
      <c r="C4" s="71">
        <v>335</v>
      </c>
      <c r="D4" s="71">
        <v>114</v>
      </c>
      <c r="E4" s="92">
        <f t="shared" ref="E4:E7" si="0">SUM(B4:D4)</f>
        <v>1349</v>
      </c>
    </row>
    <row r="5" spans="1:5" x14ac:dyDescent="0.25">
      <c r="A5" s="94" t="s">
        <v>214</v>
      </c>
      <c r="B5" s="71">
        <v>656</v>
      </c>
      <c r="C5" s="71">
        <v>310</v>
      </c>
      <c r="D5" s="71">
        <v>82</v>
      </c>
      <c r="E5" s="92">
        <f t="shared" si="0"/>
        <v>1048</v>
      </c>
    </row>
    <row r="6" spans="1:5" x14ac:dyDescent="0.25">
      <c r="A6" s="94" t="s">
        <v>215</v>
      </c>
      <c r="B6" s="71">
        <v>467</v>
      </c>
      <c r="C6" s="66">
        <v>1126</v>
      </c>
      <c r="D6" s="71">
        <v>269</v>
      </c>
      <c r="E6" s="92">
        <f t="shared" si="0"/>
        <v>1862</v>
      </c>
    </row>
    <row r="7" spans="1:5" x14ac:dyDescent="0.25">
      <c r="A7" s="95" t="s">
        <v>216</v>
      </c>
      <c r="B7" s="90">
        <v>1083</v>
      </c>
      <c r="C7" s="88">
        <v>371</v>
      </c>
      <c r="D7" s="88">
        <v>307</v>
      </c>
      <c r="E7" s="93">
        <f t="shared" si="0"/>
        <v>1761</v>
      </c>
    </row>
    <row r="8" spans="1:5" hidden="1" x14ac:dyDescent="0.25">
      <c r="A8" s="95" t="s">
        <v>0</v>
      </c>
      <c r="B8" s="88">
        <f>SUBTOTAL(109,AssemblyDistrict104DemocraticPrimary[Part of Dutchess County Vote Results])</f>
        <v>4036</v>
      </c>
      <c r="C8" s="88">
        <f>SUBTOTAL(109,AssemblyDistrict104DemocraticPrimary[Part of Orange County Vote Results])</f>
        <v>3312</v>
      </c>
      <c r="D8" s="88">
        <f>SUBTOTAL(109,AssemblyDistrict104DemocraticPrimary[Part of Ulster County Vote Results])</f>
        <v>992</v>
      </c>
      <c r="E8" s="9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ACD9-295E-481E-8F92-DB292425FC22}">
  <sheetPr>
    <pageSetUpPr fitToPage="1"/>
  </sheetPr>
  <dimension ref="A1:D5"/>
  <sheetViews>
    <sheetView workbookViewId="0">
      <selection activeCell="F11" sqref="F11"/>
    </sheetView>
  </sheetViews>
  <sheetFormatPr defaultRowHeight="15" x14ac:dyDescent="0.25"/>
  <cols>
    <col min="1" max="1" width="29.5703125" customWidth="1"/>
    <col min="2" max="3" width="18.5703125" customWidth="1"/>
    <col min="4" max="4" width="18.5703125" hidden="1" customWidth="1"/>
  </cols>
  <sheetData>
    <row r="1" spans="1:4" ht="24.95" customHeight="1" x14ac:dyDescent="0.25">
      <c r="A1" s="99" t="s">
        <v>217</v>
      </c>
    </row>
    <row r="2" spans="1:4" ht="24.95" customHeight="1" x14ac:dyDescent="0.25">
      <c r="A2" s="96" t="s">
        <v>64</v>
      </c>
      <c r="B2" s="100" t="s">
        <v>219</v>
      </c>
      <c r="C2" s="100" t="s">
        <v>220</v>
      </c>
      <c r="D2" s="100" t="s">
        <v>0</v>
      </c>
    </row>
    <row r="3" spans="1:4" x14ac:dyDescent="0.25">
      <c r="A3" s="81" t="s">
        <v>218</v>
      </c>
      <c r="B3" s="66">
        <v>59</v>
      </c>
      <c r="C3" s="66">
        <v>73</v>
      </c>
      <c r="D3" s="104">
        <v>132</v>
      </c>
    </row>
    <row r="4" spans="1:4" x14ac:dyDescent="0.25">
      <c r="A4" s="101" t="s">
        <v>162</v>
      </c>
      <c r="B4" s="88">
        <v>195</v>
      </c>
      <c r="C4" s="88">
        <v>188</v>
      </c>
      <c r="D4" s="105">
        <v>383</v>
      </c>
    </row>
    <row r="5" spans="1:4" x14ac:dyDescent="0.25">
      <c r="A5" s="102" t="s">
        <v>65</v>
      </c>
      <c r="B5" s="147">
        <f>SUBTOTAL(109,AssemblyDistrict106IndependencePrimary[William G. Truitt (IND)])</f>
        <v>254</v>
      </c>
      <c r="C5" s="147">
        <f>SUBTOTAL(109,AssemblyDistrict106IndependencePrimary[Didi Barrett (IND)])</f>
        <v>261</v>
      </c>
      <c r="D5" s="103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296D-2165-4F3C-A8A9-35A749B125B5}">
  <sheetPr>
    <pageSetUpPr fitToPage="1"/>
  </sheetPr>
  <dimension ref="A1:D5"/>
  <sheetViews>
    <sheetView workbookViewId="0">
      <selection activeCell="F11" sqref="F11"/>
    </sheetView>
  </sheetViews>
  <sheetFormatPr defaultRowHeight="15" x14ac:dyDescent="0.25"/>
  <cols>
    <col min="1" max="1" width="31.5703125" customWidth="1"/>
    <col min="2" max="3" width="19.5703125" customWidth="1"/>
    <col min="4" max="4" width="21.28515625" hidden="1" customWidth="1"/>
  </cols>
  <sheetData>
    <row r="1" spans="1:4" ht="24.95" customHeight="1" x14ac:dyDescent="0.25">
      <c r="A1" s="106" t="s">
        <v>221</v>
      </c>
    </row>
    <row r="2" spans="1:4" ht="24.95" customHeight="1" x14ac:dyDescent="0.25">
      <c r="A2" s="109" t="s">
        <v>64</v>
      </c>
      <c r="B2" s="110" t="s">
        <v>222</v>
      </c>
      <c r="C2" s="110" t="s">
        <v>223</v>
      </c>
      <c r="D2" s="108" t="s">
        <v>0</v>
      </c>
    </row>
    <row r="3" spans="1:4" x14ac:dyDescent="0.25">
      <c r="A3" s="67" t="s">
        <v>218</v>
      </c>
      <c r="B3" s="71">
        <v>3</v>
      </c>
      <c r="C3" s="71">
        <v>0</v>
      </c>
      <c r="D3" s="38">
        <f>SUM(B3:C3)</f>
        <v>3</v>
      </c>
    </row>
    <row r="4" spans="1:4" x14ac:dyDescent="0.25">
      <c r="A4" s="67" t="s">
        <v>162</v>
      </c>
      <c r="B4" s="71">
        <v>3</v>
      </c>
      <c r="C4" s="71">
        <v>7</v>
      </c>
      <c r="D4" s="38">
        <f>SUM(B4:C4)</f>
        <v>10</v>
      </c>
    </row>
    <row r="5" spans="1:4" x14ac:dyDescent="0.25">
      <c r="A5" s="86" t="s">
        <v>65</v>
      </c>
      <c r="B5" s="111">
        <f>SUBTOTAL(109,AssemblyDistrict106WomensEqualityPrimary[Didi Barrett (WEP)])</f>
        <v>6</v>
      </c>
      <c r="C5" s="111">
        <f>SUBTOTAL(109,AssemblyDistrict106WomensEqualityPrimary[William G. Truitt (WEP)])</f>
        <v>7</v>
      </c>
      <c r="D5" s="107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1494-07EA-45E8-8BEA-C06E2D6C21A2}">
  <sheetPr>
    <pageSetUpPr fitToPage="1"/>
  </sheetPr>
  <dimension ref="A1:D6"/>
  <sheetViews>
    <sheetView workbookViewId="0">
      <selection activeCell="F11" sqref="F11"/>
    </sheetView>
  </sheetViews>
  <sheetFormatPr defaultRowHeight="15" x14ac:dyDescent="0.25"/>
  <cols>
    <col min="1" max="1" width="31.5703125" customWidth="1"/>
    <col min="2" max="2" width="24" customWidth="1"/>
    <col min="3" max="3" width="22.5703125" customWidth="1"/>
    <col min="4" max="4" width="19.7109375" hidden="1" customWidth="1"/>
  </cols>
  <sheetData>
    <row r="1" spans="1:4" ht="24.95" customHeight="1" x14ac:dyDescent="0.25">
      <c r="A1" s="113" t="s">
        <v>224</v>
      </c>
    </row>
    <row r="2" spans="1:4" ht="24.95" customHeight="1" x14ac:dyDescent="0.25">
      <c r="A2" s="112" t="s">
        <v>64</v>
      </c>
      <c r="B2" s="114" t="s">
        <v>227</v>
      </c>
      <c r="C2" s="114" t="s">
        <v>228</v>
      </c>
      <c r="D2" s="115" t="s">
        <v>0</v>
      </c>
    </row>
    <row r="3" spans="1:4" x14ac:dyDescent="0.25">
      <c r="A3" s="81" t="s">
        <v>218</v>
      </c>
      <c r="B3" s="66">
        <v>1813</v>
      </c>
      <c r="C3" s="71">
        <v>542</v>
      </c>
      <c r="D3" s="89">
        <f>SUM(B3:C3)</f>
        <v>2355</v>
      </c>
    </row>
    <row r="4" spans="1:4" x14ac:dyDescent="0.25">
      <c r="A4" s="81" t="s">
        <v>225</v>
      </c>
      <c r="B4" s="66">
        <v>2872</v>
      </c>
      <c r="C4" s="66">
        <v>2392</v>
      </c>
      <c r="D4" s="89">
        <f t="shared" ref="D4:D5" si="0">SUM(B4:C4)</f>
        <v>5264</v>
      </c>
    </row>
    <row r="5" spans="1:4" x14ac:dyDescent="0.25">
      <c r="A5" s="81" t="s">
        <v>226</v>
      </c>
      <c r="B5" s="71">
        <v>79</v>
      </c>
      <c r="C5" s="71">
        <v>337</v>
      </c>
      <c r="D5" s="89">
        <f t="shared" si="0"/>
        <v>416</v>
      </c>
    </row>
    <row r="6" spans="1:4" x14ac:dyDescent="0.25">
      <c r="A6" s="102" t="s">
        <v>65</v>
      </c>
      <c r="B6" s="125">
        <f>SUBTOTAL(109,AssemblyDistrict107DemocraticPrimary[Tistrya G. Houghtling (DEM)])</f>
        <v>4764</v>
      </c>
      <c r="C6" s="125">
        <f>SUBTOTAL(109,AssemblyDistrict107DemocraticPrimary[Donald G. Boyajian (DEM)])</f>
        <v>3271</v>
      </c>
      <c r="D6" s="9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7302-3748-45F4-ABFA-397EDEE88227}">
  <dimension ref="A1:D4"/>
  <sheetViews>
    <sheetView workbookViewId="0">
      <selection activeCell="B4" sqref="B4:C4"/>
    </sheetView>
  </sheetViews>
  <sheetFormatPr defaultRowHeight="15" x14ac:dyDescent="0.25"/>
  <cols>
    <col min="1" max="1" width="37.7109375" customWidth="1"/>
    <col min="2" max="3" width="20.7109375" customWidth="1"/>
    <col min="4" max="4" width="20.7109375" hidden="1" customWidth="1"/>
  </cols>
  <sheetData>
    <row r="1" spans="1:4" ht="24.95" customHeight="1" x14ac:dyDescent="0.25">
      <c r="A1" s="136" t="s">
        <v>358</v>
      </c>
    </row>
    <row r="2" spans="1:4" ht="24.95" customHeight="1" x14ac:dyDescent="0.25">
      <c r="A2" s="24" t="s">
        <v>64</v>
      </c>
      <c r="B2" s="60" t="s">
        <v>359</v>
      </c>
      <c r="C2" s="60" t="s">
        <v>360</v>
      </c>
      <c r="D2" s="162" t="s">
        <v>0</v>
      </c>
    </row>
    <row r="3" spans="1:4" x14ac:dyDescent="0.25">
      <c r="A3" s="131" t="s">
        <v>299</v>
      </c>
      <c r="B3" s="129">
        <v>12550</v>
      </c>
      <c r="C3" s="129">
        <v>10362</v>
      </c>
      <c r="D3" s="165">
        <v>22912</v>
      </c>
    </row>
    <row r="4" spans="1:4" x14ac:dyDescent="0.25">
      <c r="A4" s="22" t="s">
        <v>129</v>
      </c>
      <c r="B4" s="130">
        <f>B3</f>
        <v>12550</v>
      </c>
      <c r="C4" s="130">
        <f>C3</f>
        <v>10362</v>
      </c>
      <c r="D4" s="76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4375-7AA1-487B-B997-5FC879AC04C8}">
  <sheetPr>
    <pageSetUpPr fitToPage="1"/>
  </sheetPr>
  <dimension ref="A1:D6"/>
  <sheetViews>
    <sheetView workbookViewId="0">
      <selection activeCell="F11" sqref="F11"/>
    </sheetView>
  </sheetViews>
  <sheetFormatPr defaultRowHeight="15" x14ac:dyDescent="0.25"/>
  <cols>
    <col min="1" max="1" width="31.5703125" customWidth="1"/>
    <col min="2" max="3" width="22.5703125" customWidth="1"/>
    <col min="4" max="4" width="22.5703125" hidden="1" customWidth="1"/>
  </cols>
  <sheetData>
    <row r="1" spans="1:4" ht="24.95" customHeight="1" x14ac:dyDescent="0.25">
      <c r="A1" s="116" t="s">
        <v>229</v>
      </c>
    </row>
    <row r="2" spans="1:4" ht="24.95" customHeight="1" x14ac:dyDescent="0.25">
      <c r="A2" s="117" t="s">
        <v>64</v>
      </c>
      <c r="B2" s="78" t="s">
        <v>230</v>
      </c>
      <c r="C2" s="78" t="s">
        <v>231</v>
      </c>
      <c r="D2" s="118" t="s">
        <v>0</v>
      </c>
    </row>
    <row r="3" spans="1:4" x14ac:dyDescent="0.25">
      <c r="A3" s="81" t="s">
        <v>218</v>
      </c>
      <c r="B3" s="71">
        <v>1</v>
      </c>
      <c r="C3" s="71">
        <v>9</v>
      </c>
      <c r="D3" s="119">
        <f>SUM(B3:C3)</f>
        <v>10</v>
      </c>
    </row>
    <row r="4" spans="1:4" x14ac:dyDescent="0.25">
      <c r="A4" s="81" t="s">
        <v>225</v>
      </c>
      <c r="B4" s="71">
        <v>3</v>
      </c>
      <c r="C4" s="71">
        <v>21</v>
      </c>
      <c r="D4" s="119">
        <f>SUM(B4:C4)</f>
        <v>24</v>
      </c>
    </row>
    <row r="5" spans="1:4" x14ac:dyDescent="0.25">
      <c r="A5" s="81" t="s">
        <v>226</v>
      </c>
      <c r="B5" s="71">
        <v>1</v>
      </c>
      <c r="C5" s="71">
        <v>0</v>
      </c>
      <c r="D5" s="119">
        <f>SUM(B5:C5)</f>
        <v>1</v>
      </c>
    </row>
    <row r="6" spans="1:4" x14ac:dyDescent="0.25">
      <c r="A6" s="79" t="s">
        <v>65</v>
      </c>
      <c r="B6" s="80">
        <f>SUBTOTAL(109,AssemblyDistrict107GreenPrimary[Don Boyajian (GRE)])</f>
        <v>5</v>
      </c>
      <c r="C6" s="80">
        <f>SUBTOTAL(109,AssemblyDistrict107GreenPrimary[Tistrya G. Houghtling (GRE)])</f>
        <v>30</v>
      </c>
      <c r="D6" s="120"/>
    </row>
  </sheetData>
  <pageMargins left="0.5" right="0.5" top="0.5" bottom="0.5" header="0.3" footer="0.3"/>
  <pageSetup fitToHeight="0" orientation="landscape" horizontalDpi="1200" verticalDpi="1200" r:id="rId1"/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87D5-7C43-4900-AB1E-D174BBDE35DD}">
  <sheetPr>
    <pageSetUpPr fitToPage="1"/>
  </sheetPr>
  <dimension ref="A1:D11"/>
  <sheetViews>
    <sheetView workbookViewId="0">
      <selection activeCell="F11" sqref="F11"/>
    </sheetView>
  </sheetViews>
  <sheetFormatPr defaultRowHeight="15" x14ac:dyDescent="0.25"/>
  <cols>
    <col min="1" max="1" width="21.140625" customWidth="1"/>
    <col min="2" max="4" width="18.5703125" customWidth="1"/>
  </cols>
  <sheetData>
    <row r="1" spans="1:4" ht="24.95" customHeight="1" x14ac:dyDescent="0.25">
      <c r="A1" s="121" t="s">
        <v>232</v>
      </c>
    </row>
    <row r="2" spans="1:4" ht="24.95" customHeight="1" x14ac:dyDescent="0.25">
      <c r="A2" s="96" t="s">
        <v>154</v>
      </c>
      <c r="B2" s="97" t="s">
        <v>233</v>
      </c>
      <c r="C2" s="97" t="s">
        <v>186</v>
      </c>
      <c r="D2" s="98" t="s">
        <v>129</v>
      </c>
    </row>
    <row r="3" spans="1:4" x14ac:dyDescent="0.25">
      <c r="A3" s="94" t="s">
        <v>234</v>
      </c>
      <c r="B3" s="71">
        <v>150</v>
      </c>
      <c r="C3" s="71">
        <v>259</v>
      </c>
      <c r="D3" s="122">
        <f>SUM(B3:C3)</f>
        <v>409</v>
      </c>
    </row>
    <row r="4" spans="1:4" x14ac:dyDescent="0.25">
      <c r="A4" s="94" t="s">
        <v>235</v>
      </c>
      <c r="B4" s="71">
        <v>0</v>
      </c>
      <c r="C4" s="71">
        <v>4</v>
      </c>
      <c r="D4" s="122">
        <f t="shared" ref="D4:D10" si="0">SUM(B4:C4)</f>
        <v>4</v>
      </c>
    </row>
    <row r="5" spans="1:4" x14ac:dyDescent="0.25">
      <c r="A5" s="94" t="s">
        <v>236</v>
      </c>
      <c r="B5" s="71">
        <v>0</v>
      </c>
      <c r="C5" s="71">
        <v>1</v>
      </c>
      <c r="D5" s="122">
        <f t="shared" si="0"/>
        <v>1</v>
      </c>
    </row>
    <row r="6" spans="1:4" x14ac:dyDescent="0.25">
      <c r="A6" s="94" t="s">
        <v>237</v>
      </c>
      <c r="B6" s="71">
        <v>0</v>
      </c>
      <c r="C6" s="71">
        <v>1</v>
      </c>
      <c r="D6" s="122">
        <f t="shared" si="0"/>
        <v>1</v>
      </c>
    </row>
    <row r="7" spans="1:4" x14ac:dyDescent="0.25">
      <c r="A7" s="94" t="s">
        <v>195</v>
      </c>
      <c r="B7" s="71">
        <v>0</v>
      </c>
      <c r="C7" s="71">
        <v>1</v>
      </c>
      <c r="D7" s="122">
        <f t="shared" si="0"/>
        <v>1</v>
      </c>
    </row>
    <row r="8" spans="1:4" x14ac:dyDescent="0.25">
      <c r="A8" s="94" t="s">
        <v>238</v>
      </c>
      <c r="B8" s="71">
        <v>0</v>
      </c>
      <c r="C8" s="71">
        <v>1</v>
      </c>
      <c r="D8" s="122">
        <f t="shared" si="0"/>
        <v>1</v>
      </c>
    </row>
    <row r="9" spans="1:4" x14ac:dyDescent="0.25">
      <c r="A9" s="94" t="s">
        <v>239</v>
      </c>
      <c r="B9" s="71">
        <v>0</v>
      </c>
      <c r="C9" s="71">
        <v>1</v>
      </c>
      <c r="D9" s="122">
        <f t="shared" si="0"/>
        <v>1</v>
      </c>
    </row>
    <row r="10" spans="1:4" x14ac:dyDescent="0.25">
      <c r="A10" s="94" t="s">
        <v>193</v>
      </c>
      <c r="B10" s="71">
        <v>0</v>
      </c>
      <c r="C10" s="71">
        <v>1</v>
      </c>
      <c r="D10" s="122">
        <f t="shared" si="0"/>
        <v>1</v>
      </c>
    </row>
    <row r="11" spans="1:4" hidden="1" x14ac:dyDescent="0.25">
      <c r="A11" s="95" t="s">
        <v>0</v>
      </c>
      <c r="B11" s="88">
        <f>SUBTOTAL(109,AssemblyDistrict110ReformPrimary[Part of Albany County Vote Results])</f>
        <v>150</v>
      </c>
      <c r="C11" s="88">
        <f>SUBTOTAL(109,AssemblyDistrict110ReformPrimary[Part of Schenectady County Vote Results])</f>
        <v>269</v>
      </c>
      <c r="D11" s="103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CF47-ED7F-428C-A05E-BE2810A6262A}">
  <sheetPr>
    <pageSetUpPr fitToPage="1"/>
  </sheetPr>
  <dimension ref="A1:E14"/>
  <sheetViews>
    <sheetView workbookViewId="0">
      <selection activeCell="F11" sqref="F11"/>
    </sheetView>
  </sheetViews>
  <sheetFormatPr defaultRowHeight="15" x14ac:dyDescent="0.25"/>
  <cols>
    <col min="1" max="5" width="22.5703125" customWidth="1"/>
  </cols>
  <sheetData>
    <row r="1" spans="1:5" ht="24.95" customHeight="1" x14ac:dyDescent="0.25">
      <c r="A1" s="123" t="s">
        <v>240</v>
      </c>
    </row>
    <row r="2" spans="1:5" ht="24.95" customHeight="1" x14ac:dyDescent="0.25">
      <c r="A2" s="16" t="s">
        <v>154</v>
      </c>
      <c r="B2" s="97" t="s">
        <v>252</v>
      </c>
      <c r="C2" s="97" t="s">
        <v>253</v>
      </c>
      <c r="D2" s="97" t="s">
        <v>186</v>
      </c>
      <c r="E2" s="98" t="s">
        <v>129</v>
      </c>
    </row>
    <row r="3" spans="1:5" x14ac:dyDescent="0.25">
      <c r="A3" s="94" t="s">
        <v>241</v>
      </c>
      <c r="B3" s="71">
        <v>1</v>
      </c>
      <c r="C3" s="71">
        <v>1</v>
      </c>
      <c r="D3" s="71">
        <v>6</v>
      </c>
      <c r="E3" s="122">
        <f>SUM(B3:D3)</f>
        <v>8</v>
      </c>
    </row>
    <row r="4" spans="1:5" x14ac:dyDescent="0.25">
      <c r="A4" s="94" t="s">
        <v>242</v>
      </c>
      <c r="B4" s="71">
        <v>0</v>
      </c>
      <c r="C4" s="71">
        <v>0</v>
      </c>
      <c r="D4" s="71">
        <v>4</v>
      </c>
      <c r="E4" s="122">
        <f t="shared" ref="E4:E13" si="0">SUM(B4:D4)</f>
        <v>4</v>
      </c>
    </row>
    <row r="5" spans="1:5" x14ac:dyDescent="0.25">
      <c r="A5" s="94" t="s">
        <v>243</v>
      </c>
      <c r="B5" s="71">
        <v>0</v>
      </c>
      <c r="C5" s="71">
        <v>0</v>
      </c>
      <c r="D5" s="71">
        <v>2</v>
      </c>
      <c r="E5" s="122">
        <f t="shared" si="0"/>
        <v>2</v>
      </c>
    </row>
    <row r="6" spans="1:5" x14ac:dyDescent="0.25">
      <c r="A6" s="94" t="s">
        <v>244</v>
      </c>
      <c r="B6" s="71">
        <v>0</v>
      </c>
      <c r="C6" s="71">
        <v>0</v>
      </c>
      <c r="D6" s="71">
        <v>1</v>
      </c>
      <c r="E6" s="122">
        <f t="shared" si="0"/>
        <v>1</v>
      </c>
    </row>
    <row r="7" spans="1:5" x14ac:dyDescent="0.25">
      <c r="A7" s="94" t="s">
        <v>245</v>
      </c>
      <c r="B7" s="71">
        <v>0</v>
      </c>
      <c r="C7" s="71">
        <v>0</v>
      </c>
      <c r="D7" s="71">
        <v>1</v>
      </c>
      <c r="E7" s="122">
        <f t="shared" si="0"/>
        <v>1</v>
      </c>
    </row>
    <row r="8" spans="1:5" x14ac:dyDescent="0.25">
      <c r="A8" s="94" t="s">
        <v>246</v>
      </c>
      <c r="B8" s="71">
        <v>0</v>
      </c>
      <c r="C8" s="71">
        <v>0</v>
      </c>
      <c r="D8" s="71">
        <v>1</v>
      </c>
      <c r="E8" s="122">
        <f t="shared" si="0"/>
        <v>1</v>
      </c>
    </row>
    <row r="9" spans="1:5" x14ac:dyDescent="0.25">
      <c r="A9" s="94" t="s">
        <v>247</v>
      </c>
      <c r="B9" s="71">
        <v>0</v>
      </c>
      <c r="C9" s="71">
        <v>0</v>
      </c>
      <c r="D9" s="71">
        <v>1</v>
      </c>
      <c r="E9" s="122">
        <f t="shared" si="0"/>
        <v>1</v>
      </c>
    </row>
    <row r="10" spans="1:5" x14ac:dyDescent="0.25">
      <c r="A10" s="94" t="s">
        <v>248</v>
      </c>
      <c r="B10" s="71">
        <v>0</v>
      </c>
      <c r="C10" s="71">
        <v>0</v>
      </c>
      <c r="D10" s="71">
        <v>1</v>
      </c>
      <c r="E10" s="122">
        <f t="shared" si="0"/>
        <v>1</v>
      </c>
    </row>
    <row r="11" spans="1:5" x14ac:dyDescent="0.25">
      <c r="A11" s="94" t="s">
        <v>249</v>
      </c>
      <c r="B11" s="71">
        <v>0</v>
      </c>
      <c r="C11" s="71">
        <v>0</v>
      </c>
      <c r="D11" s="71">
        <v>1</v>
      </c>
      <c r="E11" s="122">
        <f t="shared" si="0"/>
        <v>1</v>
      </c>
    </row>
    <row r="12" spans="1:5" x14ac:dyDescent="0.25">
      <c r="A12" s="94" t="s">
        <v>250</v>
      </c>
      <c r="B12" s="71">
        <v>0</v>
      </c>
      <c r="C12" s="71">
        <v>0</v>
      </c>
      <c r="D12" s="71">
        <v>1</v>
      </c>
      <c r="E12" s="122">
        <f t="shared" si="0"/>
        <v>1</v>
      </c>
    </row>
    <row r="13" spans="1:5" x14ac:dyDescent="0.25">
      <c r="A13" s="94" t="s">
        <v>251</v>
      </c>
      <c r="B13" s="71">
        <v>1</v>
      </c>
      <c r="C13" s="71">
        <v>0</v>
      </c>
      <c r="D13" s="71">
        <v>0</v>
      </c>
      <c r="E13" s="122">
        <f t="shared" si="0"/>
        <v>1</v>
      </c>
    </row>
    <row r="14" spans="1:5" hidden="1" x14ac:dyDescent="0.25">
      <c r="A14" s="95" t="s">
        <v>0</v>
      </c>
      <c r="B14" s="88">
        <f>SUBTOTAL(109,AssemblyDistrict111GreenPrimary[Montgomery County       Vote Results])</f>
        <v>2</v>
      </c>
      <c r="C14" s="88">
        <f>SUBTOTAL(109,AssemblyDistrict111GreenPrimary[Part of Albany County      Vote Results])</f>
        <v>1</v>
      </c>
      <c r="D14" s="88">
        <f>SUBTOTAL(109,AssemblyDistrict111GreenPrimary[Part of Schenectady County Vote Results])</f>
        <v>19</v>
      </c>
      <c r="E14" s="103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1555-839D-48F8-93E4-0DB26AFDFD48}">
  <sheetPr>
    <pageSetUpPr fitToPage="1"/>
  </sheetPr>
  <dimension ref="A1:D8"/>
  <sheetViews>
    <sheetView workbookViewId="0">
      <selection activeCell="F11" sqref="F11"/>
    </sheetView>
  </sheetViews>
  <sheetFormatPr defaultRowHeight="15" x14ac:dyDescent="0.25"/>
  <cols>
    <col min="1" max="1" width="32.5703125" customWidth="1"/>
    <col min="2" max="2" width="20.5703125" customWidth="1"/>
    <col min="3" max="3" width="18.85546875" customWidth="1"/>
    <col min="4" max="4" width="19.7109375" hidden="1" customWidth="1"/>
  </cols>
  <sheetData>
    <row r="1" spans="1:4" ht="24.95" customHeight="1" x14ac:dyDescent="0.25">
      <c r="A1" s="124" t="s">
        <v>254</v>
      </c>
    </row>
    <row r="2" spans="1:4" ht="24.95" customHeight="1" x14ac:dyDescent="0.25">
      <c r="A2" s="96" t="s">
        <v>64</v>
      </c>
      <c r="B2" s="100" t="s">
        <v>256</v>
      </c>
      <c r="C2" s="100" t="s">
        <v>257</v>
      </c>
      <c r="D2" s="126" t="s">
        <v>0</v>
      </c>
    </row>
    <row r="3" spans="1:4" x14ac:dyDescent="0.25">
      <c r="A3" s="81" t="s">
        <v>83</v>
      </c>
      <c r="B3" s="66">
        <v>2915</v>
      </c>
      <c r="C3" s="66">
        <v>1259</v>
      </c>
      <c r="D3" s="89">
        <f>SUM(B3:C3)</f>
        <v>4174</v>
      </c>
    </row>
    <row r="4" spans="1:4" x14ac:dyDescent="0.25">
      <c r="A4" s="81" t="s">
        <v>86</v>
      </c>
      <c r="B4" s="66">
        <v>338</v>
      </c>
      <c r="C4" s="66">
        <v>229</v>
      </c>
      <c r="D4" s="89">
        <f t="shared" ref="D4:D7" si="0">SUM(B4:C4)</f>
        <v>567</v>
      </c>
    </row>
    <row r="5" spans="1:4" x14ac:dyDescent="0.25">
      <c r="A5" s="81" t="s">
        <v>184</v>
      </c>
      <c r="B5" s="66">
        <v>537</v>
      </c>
      <c r="C5" s="66">
        <v>1231</v>
      </c>
      <c r="D5" s="89">
        <f t="shared" si="0"/>
        <v>1768</v>
      </c>
    </row>
    <row r="6" spans="1:4" x14ac:dyDescent="0.25">
      <c r="A6" s="81" t="s">
        <v>200</v>
      </c>
      <c r="B6" s="66">
        <v>367</v>
      </c>
      <c r="C6" s="66">
        <v>417</v>
      </c>
      <c r="D6" s="89">
        <f t="shared" si="0"/>
        <v>784</v>
      </c>
    </row>
    <row r="7" spans="1:4" x14ac:dyDescent="0.25">
      <c r="A7" s="81" t="s">
        <v>255</v>
      </c>
      <c r="B7" s="66">
        <v>342</v>
      </c>
      <c r="C7" s="66">
        <v>143</v>
      </c>
      <c r="D7" s="89">
        <f t="shared" si="0"/>
        <v>485</v>
      </c>
    </row>
    <row r="8" spans="1:4" x14ac:dyDescent="0.25">
      <c r="A8" s="102" t="s">
        <v>65</v>
      </c>
      <c r="B8" s="125">
        <f>SUBTOTAL(109,AssemblyDistrict118RepublicanPrimary[Robert J. Smullen (REP)])</f>
        <v>4499</v>
      </c>
      <c r="C8" s="125">
        <f>SUBTOTAL(109,AssemblyDistrict118RepublicanPrimary[Patrick Vincent (REP)])</f>
        <v>3279</v>
      </c>
      <c r="D8" s="9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924B-DA21-4C6E-8CB3-D81B69331C62}">
  <sheetPr>
    <pageSetUpPr fitToPage="1"/>
  </sheetPr>
  <dimension ref="A1:D8"/>
  <sheetViews>
    <sheetView workbookViewId="0"/>
  </sheetViews>
  <sheetFormatPr defaultRowHeight="15" x14ac:dyDescent="0.25"/>
  <cols>
    <col min="1" max="1" width="33.5703125" customWidth="1"/>
    <col min="2" max="3" width="20.5703125" customWidth="1"/>
    <col min="4" max="4" width="20.5703125" hidden="1" customWidth="1"/>
  </cols>
  <sheetData>
    <row r="1" spans="1:4" ht="24.95" customHeight="1" x14ac:dyDescent="0.25">
      <c r="A1" s="127" t="s">
        <v>258</v>
      </c>
    </row>
    <row r="2" spans="1:4" ht="24.95" customHeight="1" x14ac:dyDescent="0.25">
      <c r="A2" s="96" t="s">
        <v>64</v>
      </c>
      <c r="B2" s="100" t="s">
        <v>259</v>
      </c>
      <c r="C2" s="100" t="s">
        <v>260</v>
      </c>
      <c r="D2" s="126" t="s">
        <v>0</v>
      </c>
    </row>
    <row r="3" spans="1:4" x14ac:dyDescent="0.25">
      <c r="A3" s="81" t="s">
        <v>83</v>
      </c>
      <c r="B3" s="66">
        <v>25</v>
      </c>
      <c r="C3" s="66">
        <v>68</v>
      </c>
      <c r="D3" s="89">
        <f>SUM(B3:C3)</f>
        <v>93</v>
      </c>
    </row>
    <row r="4" spans="1:4" x14ac:dyDescent="0.25">
      <c r="A4" s="81" t="s">
        <v>86</v>
      </c>
      <c r="B4" s="66">
        <v>3</v>
      </c>
      <c r="C4" s="66">
        <v>0</v>
      </c>
      <c r="D4" s="89">
        <f t="shared" ref="D4:D7" si="0">SUM(B4:C4)</f>
        <v>3</v>
      </c>
    </row>
    <row r="5" spans="1:4" x14ac:dyDescent="0.25">
      <c r="A5" s="81" t="s">
        <v>184</v>
      </c>
      <c r="B5" s="66">
        <v>43</v>
      </c>
      <c r="C5" s="66">
        <v>6</v>
      </c>
      <c r="D5" s="89">
        <f t="shared" si="0"/>
        <v>49</v>
      </c>
    </row>
    <row r="6" spans="1:4" x14ac:dyDescent="0.25">
      <c r="A6" s="81" t="s">
        <v>200</v>
      </c>
      <c r="B6" s="66">
        <v>10</v>
      </c>
      <c r="C6" s="66">
        <v>6</v>
      </c>
      <c r="D6" s="89">
        <f t="shared" si="0"/>
        <v>16</v>
      </c>
    </row>
    <row r="7" spans="1:4" x14ac:dyDescent="0.25">
      <c r="A7" s="81" t="s">
        <v>255</v>
      </c>
      <c r="B7" s="66">
        <v>5</v>
      </c>
      <c r="C7" s="66">
        <v>18</v>
      </c>
      <c r="D7" s="89">
        <f t="shared" si="0"/>
        <v>23</v>
      </c>
    </row>
    <row r="8" spans="1:4" x14ac:dyDescent="0.25">
      <c r="A8" s="102" t="s">
        <v>65</v>
      </c>
      <c r="B8" s="125">
        <f>SUBTOTAL(109,AssemblyDistrict118ConservativePrimary[Patrick Vincent (CON)])</f>
        <v>86</v>
      </c>
      <c r="C8" s="125">
        <f>SUBTOTAL(109,AssemblyDistrict118ConservativePrimary[Robert J. Smullen (CON)])</f>
        <v>98</v>
      </c>
      <c r="D8" s="91">
        <f>SUBTOTAL(109,AssemblyDistrict118ConservativePrimary[Total Votes by County])</f>
        <v>184</v>
      </c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D152-EFD8-4AF5-B71D-BDF64750D18B}">
  <sheetPr>
    <pageSetUpPr fitToPage="1"/>
  </sheetPr>
  <dimension ref="A1:D5"/>
  <sheetViews>
    <sheetView workbookViewId="0">
      <selection activeCell="F11" sqref="F11"/>
    </sheetView>
  </sheetViews>
  <sheetFormatPr defaultRowHeight="15" x14ac:dyDescent="0.25"/>
  <cols>
    <col min="1" max="1" width="30.5703125" customWidth="1"/>
    <col min="2" max="2" width="23.7109375" customWidth="1"/>
    <col min="3" max="3" width="22.42578125" customWidth="1"/>
    <col min="4" max="4" width="21.28515625" hidden="1" customWidth="1"/>
  </cols>
  <sheetData>
    <row r="1" spans="1:4" ht="24.95" customHeight="1" x14ac:dyDescent="0.25">
      <c r="A1" s="128" t="s">
        <v>261</v>
      </c>
    </row>
    <row r="2" spans="1:4" ht="24.95" customHeight="1" x14ac:dyDescent="0.25">
      <c r="A2" s="24" t="s">
        <v>64</v>
      </c>
      <c r="B2" s="60" t="s">
        <v>262</v>
      </c>
      <c r="C2" s="60" t="s">
        <v>263</v>
      </c>
      <c r="D2" s="60" t="s">
        <v>0</v>
      </c>
    </row>
    <row r="3" spans="1:4" ht="15" customHeight="1" x14ac:dyDescent="0.25">
      <c r="A3" s="131" t="s">
        <v>184</v>
      </c>
      <c r="B3" s="129">
        <v>104</v>
      </c>
      <c r="C3" s="129">
        <v>83</v>
      </c>
      <c r="D3" s="132">
        <f>SUM(B3:C3)</f>
        <v>187</v>
      </c>
    </row>
    <row r="4" spans="1:4" x14ac:dyDescent="0.25">
      <c r="A4" s="40" t="s">
        <v>200</v>
      </c>
      <c r="B4" s="25">
        <v>824</v>
      </c>
      <c r="C4" s="25">
        <v>909</v>
      </c>
      <c r="D4" s="32">
        <f>SUM(B4:C4)</f>
        <v>1733</v>
      </c>
    </row>
    <row r="5" spans="1:4" x14ac:dyDescent="0.25">
      <c r="A5" s="22" t="s">
        <v>65</v>
      </c>
      <c r="B5" s="130">
        <f>SUBTOTAL(109,AssemblyDistrict119RepublicanPrimary[Frederick L. Nichols (REP)])</f>
        <v>928</v>
      </c>
      <c r="C5" s="130">
        <f>SUBTOTAL(109,AssemblyDistrict119RepublicanPrimary[Dennis B. Bova Jr. (REP)])</f>
        <v>992</v>
      </c>
      <c r="D5" s="42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5FF5-33FC-4723-A693-89A1D4DF1882}">
  <sheetPr>
    <pageSetUpPr fitToPage="1"/>
  </sheetPr>
  <dimension ref="A1:D6"/>
  <sheetViews>
    <sheetView workbookViewId="0">
      <selection activeCell="F11" sqref="F11"/>
    </sheetView>
  </sheetViews>
  <sheetFormatPr defaultRowHeight="15" x14ac:dyDescent="0.25"/>
  <cols>
    <col min="1" max="1" width="31.5703125" customWidth="1"/>
    <col min="2" max="3" width="19.5703125" customWidth="1"/>
    <col min="4" max="4" width="21.5703125" hidden="1" customWidth="1"/>
  </cols>
  <sheetData>
    <row r="1" spans="1:4" ht="24.95" customHeight="1" x14ac:dyDescent="0.25">
      <c r="A1" s="133" t="s">
        <v>264</v>
      </c>
    </row>
    <row r="2" spans="1:4" ht="24.95" customHeight="1" x14ac:dyDescent="0.25">
      <c r="A2" s="77" t="s">
        <v>64</v>
      </c>
      <c r="B2" s="78" t="s">
        <v>266</v>
      </c>
      <c r="C2" s="78" t="s">
        <v>267</v>
      </c>
      <c r="D2" s="74" t="s">
        <v>0</v>
      </c>
    </row>
    <row r="3" spans="1:4" x14ac:dyDescent="0.25">
      <c r="A3" s="137" t="s">
        <v>91</v>
      </c>
      <c r="B3" s="138">
        <v>2110</v>
      </c>
      <c r="C3" s="138">
        <v>1116</v>
      </c>
      <c r="D3" s="134">
        <f>SUM(B3:C3)</f>
        <v>3226</v>
      </c>
    </row>
    <row r="4" spans="1:4" x14ac:dyDescent="0.25">
      <c r="A4" s="137" t="s">
        <v>200</v>
      </c>
      <c r="B4" s="139">
        <v>368</v>
      </c>
      <c r="C4" s="139">
        <v>141</v>
      </c>
      <c r="D4" s="134">
        <f t="shared" ref="D4:D5" si="0">SUM(B4:C4)</f>
        <v>509</v>
      </c>
    </row>
    <row r="5" spans="1:4" x14ac:dyDescent="0.25">
      <c r="A5" s="137" t="s">
        <v>265</v>
      </c>
      <c r="B5" s="138">
        <v>1203</v>
      </c>
      <c r="C5" s="138">
        <v>1158</v>
      </c>
      <c r="D5" s="134">
        <f t="shared" si="0"/>
        <v>2361</v>
      </c>
    </row>
    <row r="6" spans="1:4" x14ac:dyDescent="0.25">
      <c r="A6" s="140" t="s">
        <v>65</v>
      </c>
      <c r="B6" s="141">
        <f>SUBTOTAL(109,AssemblyDistrict121emocraticPrimary[Bill Magee (DEM)])</f>
        <v>3681</v>
      </c>
      <c r="C6" s="141">
        <f>SUBTOTAL(109,AssemblyDistrict121emocraticPrimary[Dan Buttermann (DEM)])</f>
        <v>2415</v>
      </c>
      <c r="D6" s="135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12AE-2782-40BD-AF1D-5C1E86554031}">
  <sheetPr>
    <pageSetUpPr fitToPage="1"/>
  </sheetPr>
  <dimension ref="A1:D7"/>
  <sheetViews>
    <sheetView workbookViewId="0">
      <selection activeCell="F11" sqref="F11"/>
    </sheetView>
  </sheetViews>
  <sheetFormatPr defaultRowHeight="15" x14ac:dyDescent="0.25"/>
  <cols>
    <col min="1" max="1" width="31.5703125" customWidth="1"/>
    <col min="2" max="3" width="20.5703125" customWidth="1"/>
    <col min="4" max="4" width="20.5703125" hidden="1" customWidth="1"/>
  </cols>
  <sheetData>
    <row r="1" spans="1:4" ht="24.95" customHeight="1" x14ac:dyDescent="0.25">
      <c r="A1" s="136" t="s">
        <v>268</v>
      </c>
    </row>
    <row r="2" spans="1:4" ht="24.95" customHeight="1" x14ac:dyDescent="0.25">
      <c r="A2" s="77" t="s">
        <v>64</v>
      </c>
      <c r="B2" s="78" t="s">
        <v>271</v>
      </c>
      <c r="C2" s="78" t="s">
        <v>272</v>
      </c>
      <c r="D2" s="118" t="s">
        <v>0</v>
      </c>
    </row>
    <row r="3" spans="1:4" x14ac:dyDescent="0.25">
      <c r="A3" s="81" t="s">
        <v>269</v>
      </c>
      <c r="B3" s="66">
        <v>1503</v>
      </c>
      <c r="C3" s="66">
        <v>2619</v>
      </c>
      <c r="D3" s="142">
        <f>SUM(B3:C3)</f>
        <v>4122</v>
      </c>
    </row>
    <row r="4" spans="1:4" x14ac:dyDescent="0.25">
      <c r="A4" s="81" t="s">
        <v>270</v>
      </c>
      <c r="B4" s="66">
        <v>501</v>
      </c>
      <c r="C4" s="66">
        <v>1867</v>
      </c>
      <c r="D4" s="142">
        <f t="shared" ref="D4:D6" si="0">SUM(B4:C4)</f>
        <v>2368</v>
      </c>
    </row>
    <row r="5" spans="1:4" x14ac:dyDescent="0.25">
      <c r="A5" s="81" t="s">
        <v>167</v>
      </c>
      <c r="B5" s="66">
        <v>257</v>
      </c>
      <c r="C5" s="66">
        <v>1064</v>
      </c>
      <c r="D5" s="142">
        <f t="shared" si="0"/>
        <v>1321</v>
      </c>
    </row>
    <row r="6" spans="1:4" x14ac:dyDescent="0.25">
      <c r="A6" s="81" t="s">
        <v>265</v>
      </c>
      <c r="B6" s="66">
        <v>87</v>
      </c>
      <c r="C6" s="66">
        <v>377</v>
      </c>
      <c r="D6" s="142">
        <f t="shared" si="0"/>
        <v>464</v>
      </c>
    </row>
    <row r="7" spans="1:4" x14ac:dyDescent="0.25">
      <c r="A7" s="79" t="s">
        <v>65</v>
      </c>
      <c r="B7" s="125">
        <f>SUBTOTAL(109,AssemblyDistrict122RepublicanPrimary[Nicholas R. Libous (REP)])</f>
        <v>2348</v>
      </c>
      <c r="C7" s="125">
        <f>SUBTOTAL(109,AssemblyDistrict122RepublicanPrimary[Clifford W. Crouch (REP)])</f>
        <v>5927</v>
      </c>
      <c r="D7" s="9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4424-234A-44A2-B8BA-C8BA9FF31A05}">
  <sheetPr>
    <pageSetUpPr fitToPage="1"/>
  </sheetPr>
  <dimension ref="A1:D6"/>
  <sheetViews>
    <sheetView workbookViewId="0">
      <selection activeCell="F11" sqref="F11"/>
    </sheetView>
  </sheetViews>
  <sheetFormatPr defaultRowHeight="15" x14ac:dyDescent="0.25"/>
  <cols>
    <col min="1" max="1" width="31.7109375" customWidth="1"/>
    <col min="2" max="3" width="18.7109375" customWidth="1"/>
    <col min="4" max="4" width="18.7109375" hidden="1" customWidth="1"/>
  </cols>
  <sheetData>
    <row r="1" spans="1:4" ht="24.95" customHeight="1" x14ac:dyDescent="0.25">
      <c r="A1" s="136" t="s">
        <v>273</v>
      </c>
    </row>
    <row r="2" spans="1:4" ht="24.95" customHeight="1" x14ac:dyDescent="0.25">
      <c r="A2" s="96" t="s">
        <v>64</v>
      </c>
      <c r="B2" s="100" t="s">
        <v>275</v>
      </c>
      <c r="C2" s="100" t="s">
        <v>276</v>
      </c>
      <c r="D2" s="126" t="s">
        <v>0</v>
      </c>
    </row>
    <row r="3" spans="1:4" x14ac:dyDescent="0.25">
      <c r="A3" s="81" t="s">
        <v>115</v>
      </c>
      <c r="B3" s="66">
        <v>750</v>
      </c>
      <c r="C3" s="66">
        <v>865</v>
      </c>
      <c r="D3" s="89">
        <f>SUM(B3:C3)</f>
        <v>1615</v>
      </c>
    </row>
    <row r="4" spans="1:4" x14ac:dyDescent="0.25">
      <c r="A4" s="81" t="s">
        <v>269</v>
      </c>
      <c r="B4" s="66">
        <v>106</v>
      </c>
      <c r="C4" s="66">
        <v>75</v>
      </c>
      <c r="D4" s="89">
        <f t="shared" ref="D4:D5" si="0">SUM(B4:C4)</f>
        <v>181</v>
      </c>
    </row>
    <row r="5" spans="1:4" x14ac:dyDescent="0.25">
      <c r="A5" s="101" t="s">
        <v>274</v>
      </c>
      <c r="B5" s="90">
        <v>1370</v>
      </c>
      <c r="C5" s="90">
        <v>1657</v>
      </c>
      <c r="D5" s="144">
        <f t="shared" si="0"/>
        <v>3027</v>
      </c>
    </row>
    <row r="6" spans="1:4" x14ac:dyDescent="0.25">
      <c r="A6" s="102" t="s">
        <v>65</v>
      </c>
      <c r="B6" s="125">
        <f>SUBTOTAL(109,AssemblyDistrict124DemocraticPrimary[Randy Reid (DEM)])</f>
        <v>2226</v>
      </c>
      <c r="C6" s="125">
        <f>SUBTOTAL(109,AssemblyDistrict124DemocraticPrimary[Bill Batrowny (DEM)])</f>
        <v>2597</v>
      </c>
      <c r="D6" s="91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D538-D6BC-4F59-AEE9-F9E212B29F9E}">
  <sheetPr>
    <pageSetUpPr fitToPage="1"/>
  </sheetPr>
  <dimension ref="A1:D6"/>
  <sheetViews>
    <sheetView workbookViewId="0">
      <selection activeCell="F11" sqref="F11"/>
    </sheetView>
  </sheetViews>
  <sheetFormatPr defaultRowHeight="15" x14ac:dyDescent="0.25"/>
  <cols>
    <col min="1" max="1" width="30.7109375" customWidth="1"/>
    <col min="2" max="3" width="20.7109375" customWidth="1"/>
    <col min="4" max="4" width="20.7109375" hidden="1" customWidth="1"/>
  </cols>
  <sheetData>
    <row r="1" spans="1:4" ht="24.95" customHeight="1" x14ac:dyDescent="0.25">
      <c r="A1" s="136" t="s">
        <v>277</v>
      </c>
    </row>
    <row r="2" spans="1:4" ht="24.95" customHeight="1" x14ac:dyDescent="0.25">
      <c r="A2" s="96" t="s">
        <v>64</v>
      </c>
      <c r="B2" s="100" t="s">
        <v>280</v>
      </c>
      <c r="C2" s="100" t="s">
        <v>281</v>
      </c>
      <c r="D2" s="100" t="s">
        <v>0</v>
      </c>
    </row>
    <row r="3" spans="1:4" x14ac:dyDescent="0.25">
      <c r="A3" s="81" t="s">
        <v>90</v>
      </c>
      <c r="B3" s="66">
        <v>1125</v>
      </c>
      <c r="C3" s="66">
        <v>2283</v>
      </c>
      <c r="D3" s="143">
        <f>SUM(B3:C3)</f>
        <v>3408</v>
      </c>
    </row>
    <row r="4" spans="1:4" x14ac:dyDescent="0.25">
      <c r="A4" s="81" t="s">
        <v>278</v>
      </c>
      <c r="B4" s="66">
        <v>458</v>
      </c>
      <c r="C4" s="66">
        <v>750</v>
      </c>
      <c r="D4" s="143">
        <f t="shared" ref="D4:D5" si="0">SUM(B4:C4)</f>
        <v>1208</v>
      </c>
    </row>
    <row r="5" spans="1:4" x14ac:dyDescent="0.25">
      <c r="A5" s="81" t="s">
        <v>279</v>
      </c>
      <c r="B5" s="66">
        <v>699</v>
      </c>
      <c r="C5" s="66">
        <v>676</v>
      </c>
      <c r="D5" s="143">
        <f t="shared" si="0"/>
        <v>1375</v>
      </c>
    </row>
    <row r="6" spans="1:4" x14ac:dyDescent="0.25">
      <c r="A6" s="96" t="s">
        <v>65</v>
      </c>
      <c r="B6" s="69">
        <f>SUBTOTAL(109,AssemblyDistrict133RepublicanPrimary[Joe Errigo (REP)])</f>
        <v>2282</v>
      </c>
      <c r="C6" s="69">
        <f>SUBTOTAL(109,AssemblyDistrict133RepublicanPrimary[Marjorie L. Byrnes (REP)])</f>
        <v>3709</v>
      </c>
      <c r="D6" s="145"/>
    </row>
  </sheetData>
  <pageMargins left="0.5" right="0.5" top="0.5" bottom="0.5" header="0.3" footer="0.3"/>
  <pageSetup fitToHeight="0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33</vt:i4>
      </vt:variant>
    </vt:vector>
  </HeadingPairs>
  <TitlesOfParts>
    <vt:vector size="138" baseType="lpstr">
      <vt:lpstr>Governor DEM Primary</vt:lpstr>
      <vt:lpstr>Lt. Governor DEM Primary</vt:lpstr>
      <vt:lpstr>Attorney General DEM Primary</vt:lpstr>
      <vt:lpstr>Attorney General REF Primary</vt:lpstr>
      <vt:lpstr>9th SD REF Primary</vt:lpstr>
      <vt:lpstr>11th SD DEM Primary</vt:lpstr>
      <vt:lpstr>11th SD REP Primary</vt:lpstr>
      <vt:lpstr>12th SD REF Primary</vt:lpstr>
      <vt:lpstr>13th SD DEM Primary</vt:lpstr>
      <vt:lpstr>15th SD REP Primary</vt:lpstr>
      <vt:lpstr>15th SD REF Primary</vt:lpstr>
      <vt:lpstr>17th SD DEM Primary</vt:lpstr>
      <vt:lpstr>18th SD DEM Primary</vt:lpstr>
      <vt:lpstr>20th SD DEM Primary</vt:lpstr>
      <vt:lpstr>22nd SD DEM Primary</vt:lpstr>
      <vt:lpstr>23rd SD DEM Primary</vt:lpstr>
      <vt:lpstr>23rd SD REF Primary</vt:lpstr>
      <vt:lpstr>26th SD REF Primary</vt:lpstr>
      <vt:lpstr>28th SD IND Primary</vt:lpstr>
      <vt:lpstr>31st SD DEM Primary</vt:lpstr>
      <vt:lpstr>34th SD DEM Primary</vt:lpstr>
      <vt:lpstr>35th SD DEM Primary</vt:lpstr>
      <vt:lpstr>38th SD DEM Primary</vt:lpstr>
      <vt:lpstr>39th SD REF Primary</vt:lpstr>
      <vt:lpstr>40th SD DEM Primary</vt:lpstr>
      <vt:lpstr>42nd SD DEM Primary</vt:lpstr>
      <vt:lpstr>42nd SD REF Primary</vt:lpstr>
      <vt:lpstr>49th SD REF Primary</vt:lpstr>
      <vt:lpstr>53rd SD DEM Primary</vt:lpstr>
      <vt:lpstr>53rd SD WEP Primary</vt:lpstr>
      <vt:lpstr>58th SD DEM Primary</vt:lpstr>
      <vt:lpstr>63rd SD DEM Primary</vt:lpstr>
      <vt:lpstr>2nd AD REP Primary</vt:lpstr>
      <vt:lpstr>7th AD WEP Primary</vt:lpstr>
      <vt:lpstr>17th AD REP Primary</vt:lpstr>
      <vt:lpstr>17th AD REF Primary</vt:lpstr>
      <vt:lpstr>18th AD DEM Primary</vt:lpstr>
      <vt:lpstr>20th AD DEM Primary</vt:lpstr>
      <vt:lpstr>20th AD REF Primary</vt:lpstr>
      <vt:lpstr>21st AD REF Primary</vt:lpstr>
      <vt:lpstr>23rd AD REF Primary</vt:lpstr>
      <vt:lpstr>24th AD REF Primary</vt:lpstr>
      <vt:lpstr>25th AD REF Primary</vt:lpstr>
      <vt:lpstr>27th AD REF Primary</vt:lpstr>
      <vt:lpstr>28th AD GRE Primary</vt:lpstr>
      <vt:lpstr>28th AD WOR Primary</vt:lpstr>
      <vt:lpstr>28th AD IND Primary</vt:lpstr>
      <vt:lpstr>28th AD WEP Primary</vt:lpstr>
      <vt:lpstr>30th AD DEM Primary</vt:lpstr>
      <vt:lpstr>30th AD WEP Primary</vt:lpstr>
      <vt:lpstr>32nd AD REF Primary</vt:lpstr>
      <vt:lpstr>33rd AD DEM Primary</vt:lpstr>
      <vt:lpstr>33rd AD REF Primary</vt:lpstr>
      <vt:lpstr>34th AD REF Primary</vt:lpstr>
      <vt:lpstr>35th AD REF Primary</vt:lpstr>
      <vt:lpstr>37th AD REF Primary</vt:lpstr>
      <vt:lpstr>39th AD DEM Primary</vt:lpstr>
      <vt:lpstr>40th AD REF Primary</vt:lpstr>
      <vt:lpstr>42nd AD DEM Primary</vt:lpstr>
      <vt:lpstr>43rd AD IND Primary</vt:lpstr>
      <vt:lpstr>46th AD DEM Primary</vt:lpstr>
      <vt:lpstr>46th AD WEP Primary</vt:lpstr>
      <vt:lpstr>53rd AD DEM Primary</vt:lpstr>
      <vt:lpstr>60th AD DEM Primary</vt:lpstr>
      <vt:lpstr>61st AD DEM Primary</vt:lpstr>
      <vt:lpstr>62nd AD REP Primary</vt:lpstr>
      <vt:lpstr>62nd AD CON Primary</vt:lpstr>
      <vt:lpstr>62nd AD REF Primary</vt:lpstr>
      <vt:lpstr>63rd AD REF Primary</vt:lpstr>
      <vt:lpstr>64th AD REF Primary</vt:lpstr>
      <vt:lpstr>65th AD REF Primary</vt:lpstr>
      <vt:lpstr>66th AD WOR Primary</vt:lpstr>
      <vt:lpstr>66th AD REF Primary</vt:lpstr>
      <vt:lpstr>68th AD DEM Primary</vt:lpstr>
      <vt:lpstr>69th AD DEM Primary</vt:lpstr>
      <vt:lpstr>71st AD DEM Primary</vt:lpstr>
      <vt:lpstr>72nd AD DEM Primary</vt:lpstr>
      <vt:lpstr>73rd AD IND Primary</vt:lpstr>
      <vt:lpstr>74th AD DEM Primary</vt:lpstr>
      <vt:lpstr>84th AD DEM Primary</vt:lpstr>
      <vt:lpstr>87th AD DEM Primary</vt:lpstr>
      <vt:lpstr>90th AD GRE Primary</vt:lpstr>
      <vt:lpstr>90th AD WOR Primary</vt:lpstr>
      <vt:lpstr>90th AD WEP Primary</vt:lpstr>
      <vt:lpstr>97th AD REF Primary</vt:lpstr>
      <vt:lpstr>104th AD DEM Primary</vt:lpstr>
      <vt:lpstr>106th AD IND Primary</vt:lpstr>
      <vt:lpstr>106th AD WEP Primary</vt:lpstr>
      <vt:lpstr>107th AD DEM Primary</vt:lpstr>
      <vt:lpstr>107th AD GRE Primary</vt:lpstr>
      <vt:lpstr>110th AD REF Primary</vt:lpstr>
      <vt:lpstr>111th AD GRE Primary</vt:lpstr>
      <vt:lpstr>118th AD REP Primary</vt:lpstr>
      <vt:lpstr>118th AD CON Primary</vt:lpstr>
      <vt:lpstr>119th AD REP Primary</vt:lpstr>
      <vt:lpstr>121st AD DEM Primary</vt:lpstr>
      <vt:lpstr>122nd AD REP Primary</vt:lpstr>
      <vt:lpstr>124th AD DEM Primary</vt:lpstr>
      <vt:lpstr>133rd AD REP Primary</vt:lpstr>
      <vt:lpstr>136th AD DEM Primary</vt:lpstr>
      <vt:lpstr>137th AD DEM Primary</vt:lpstr>
      <vt:lpstr>142nd AD REP Primary</vt:lpstr>
      <vt:lpstr>142nd AD CON Primary</vt:lpstr>
      <vt:lpstr>142nd AD IND Primary</vt:lpstr>
      <vt:lpstr>144th AD REF Primary</vt:lpstr>
      <vt:lpstr>'Attorney General DEM Primary'!Print_Area</vt:lpstr>
      <vt:lpstr>'Attorney General REF Primary'!Print_Area</vt:lpstr>
      <vt:lpstr>'Governor DEM Primary'!Print_Area</vt:lpstr>
      <vt:lpstr>'Lt. Governor DEM Primary'!Print_Area</vt:lpstr>
      <vt:lpstr>'104th AD DEM Primary'!Print_Titles</vt:lpstr>
      <vt:lpstr>'106th AD IND Primary'!Print_Titles</vt:lpstr>
      <vt:lpstr>'106th AD WEP Primary'!Print_Titles</vt:lpstr>
      <vt:lpstr>'107th AD DEM Primary'!Print_Titles</vt:lpstr>
      <vt:lpstr>'107th AD GRE Primary'!Print_Titles</vt:lpstr>
      <vt:lpstr>'110th AD REF Primary'!Print_Titles</vt:lpstr>
      <vt:lpstr>'111th AD GRE Primary'!Print_Titles</vt:lpstr>
      <vt:lpstr>'118th AD CON Primary'!Print_Titles</vt:lpstr>
      <vt:lpstr>'118th AD REP Primary'!Print_Titles</vt:lpstr>
      <vt:lpstr>'119th AD REP Primary'!Print_Titles</vt:lpstr>
      <vt:lpstr>'121st AD DEM Primary'!Print_Titles</vt:lpstr>
      <vt:lpstr>'122nd AD REP Primary'!Print_Titles</vt:lpstr>
      <vt:lpstr>'124th AD DEM Primary'!Print_Titles</vt:lpstr>
      <vt:lpstr>'133rd AD REP Primary'!Print_Titles</vt:lpstr>
      <vt:lpstr>'144th AD REF Primary'!Print_Titles</vt:lpstr>
      <vt:lpstr>'34th SD DEM Primary'!Print_Titles</vt:lpstr>
      <vt:lpstr>'38th SD DEM Primary'!Print_Titles</vt:lpstr>
      <vt:lpstr>'39th SD REF Primary'!Print_Titles</vt:lpstr>
      <vt:lpstr>'40th SD DEM Primary'!Print_Titles</vt:lpstr>
      <vt:lpstr>'42nd SD DEM Primary'!Print_Titles</vt:lpstr>
      <vt:lpstr>'42nd SD REF Primary'!Print_Titles</vt:lpstr>
      <vt:lpstr>'49th SD REF Primary'!Print_Titles</vt:lpstr>
      <vt:lpstr>'53rd SD DEM Primary'!Print_Titles</vt:lpstr>
      <vt:lpstr>'53rd SD WEP Primary'!Print_Titles</vt:lpstr>
      <vt:lpstr>'58th SD DEM Primary'!Print_Titles</vt:lpstr>
      <vt:lpstr>'Attorney General DEM Primary'!Print_Titles</vt:lpstr>
      <vt:lpstr>'Attorney General REF Primary'!Print_Titles</vt:lpstr>
      <vt:lpstr>'Governor DEM Primary'!Print_Titles</vt:lpstr>
      <vt:lpstr>'Lt. Governor DEM Primary'!Print_Titles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Connolly</dc:creator>
  <cp:lastModifiedBy>Joyce Cornell</cp:lastModifiedBy>
  <cp:lastPrinted>2018-10-01T12:19:43Z</cp:lastPrinted>
  <dcterms:created xsi:type="dcterms:W3CDTF">2018-09-28T20:15:21Z</dcterms:created>
  <dcterms:modified xsi:type="dcterms:W3CDTF">2018-10-25T15:22:35Z</dcterms:modified>
</cp:coreProperties>
</file>