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tconnolly\Desktop\results for 2018\Parts for Posting\"/>
    </mc:Choice>
  </mc:AlternateContent>
  <xr:revisionPtr revIDLastSave="0" documentId="8_{CD997287-FE25-453A-86F1-31FDD69E97B5}" xr6:coauthVersionLast="31" xr6:coauthVersionMax="31" xr10:uidLastSave="{00000000-0000-0000-0000-000000000000}"/>
  <bookViews>
    <workbookView xWindow="360" yWindow="90" windowWidth="11340" windowHeight="6795" xr2:uid="{00000000-000D-0000-FFFF-FFFF00000000}"/>
  </bookViews>
  <sheets>
    <sheet name="1st JD" sheetId="2" r:id="rId1"/>
    <sheet name="2nd JD" sheetId="258" r:id="rId2"/>
    <sheet name="3rd JD" sheetId="259" r:id="rId3"/>
    <sheet name="5th JD" sheetId="260" r:id="rId4"/>
    <sheet name="6th JD" sheetId="261" r:id="rId5"/>
    <sheet name="7th JD" sheetId="262" r:id="rId6"/>
    <sheet name="8th JD" sheetId="263" r:id="rId7"/>
    <sheet name="9th JD" sheetId="264" r:id="rId8"/>
    <sheet name="10th JD" sheetId="265" r:id="rId9"/>
    <sheet name="11th JD" sheetId="266" r:id="rId10"/>
    <sheet name="12th JD" sheetId="267" r:id="rId11"/>
    <sheet name="13th JD" sheetId="268" r:id="rId12"/>
  </sheets>
  <definedNames>
    <definedName name="_xlnm.Print_Area" localSheetId="3">'5th JD'!$A$1:$I$22</definedName>
  </definedNames>
  <calcPr calcId="179017"/>
</workbook>
</file>

<file path=xl/calcChain.xml><?xml version="1.0" encoding="utf-8"?>
<calcChain xmlns="http://schemas.openxmlformats.org/spreadsheetml/2006/main">
  <c r="M8" i="261" l="1"/>
  <c r="L7" i="261" l="1"/>
  <c r="L6" i="261"/>
  <c r="L4" i="261"/>
  <c r="L3" i="261"/>
  <c r="I13" i="259" l="1"/>
  <c r="I12" i="259"/>
  <c r="I10" i="259"/>
  <c r="I8" i="259"/>
  <c r="I6" i="259"/>
  <c r="I4" i="259"/>
  <c r="I3" i="259"/>
  <c r="C3" i="268" l="1"/>
  <c r="C4" i="268"/>
  <c r="C5" i="268"/>
  <c r="C6" i="268"/>
  <c r="C7" i="268"/>
  <c r="C8" i="268"/>
  <c r="C9" i="268"/>
  <c r="C10" i="268"/>
  <c r="C12" i="268"/>
  <c r="C22" i="267"/>
  <c r="C21" i="267"/>
  <c r="C20" i="267"/>
  <c r="C19" i="267"/>
  <c r="D19" i="267" s="1"/>
  <c r="C18" i="267"/>
  <c r="D18" i="267" s="1"/>
  <c r="C17" i="267"/>
  <c r="D17" i="267" s="1"/>
  <c r="C16" i="267"/>
  <c r="D16" i="267" s="1"/>
  <c r="C15" i="267"/>
  <c r="D15" i="267" s="1"/>
  <c r="C14" i="267"/>
  <c r="C13" i="267"/>
  <c r="D13" i="267" s="1"/>
  <c r="C12" i="267"/>
  <c r="D12" i="267" s="1"/>
  <c r="C11" i="267"/>
  <c r="D11" i="267" s="1"/>
  <c r="C10" i="267"/>
  <c r="D10" i="267" s="1"/>
  <c r="C9" i="267"/>
  <c r="D9" i="267" s="1"/>
  <c r="C8" i="267"/>
  <c r="D8" i="267" s="1"/>
  <c r="C7" i="267"/>
  <c r="D7" i="267" s="1"/>
  <c r="C6" i="267"/>
  <c r="D6" i="267" s="1"/>
  <c r="C5" i="267"/>
  <c r="D5" i="267" s="1"/>
  <c r="C4" i="267"/>
  <c r="D4" i="267" s="1"/>
  <c r="C3" i="267"/>
  <c r="D3" i="267" s="1"/>
  <c r="C3" i="266"/>
  <c r="D3" i="266" s="1"/>
  <c r="C4" i="266"/>
  <c r="D4" i="266" s="1"/>
  <c r="C5" i="266"/>
  <c r="C6" i="266"/>
  <c r="D6" i="266" s="1"/>
  <c r="C7" i="266"/>
  <c r="D7" i="266" s="1"/>
  <c r="C8" i="266"/>
  <c r="C9" i="266"/>
  <c r="C10" i="266"/>
  <c r="C11" i="266"/>
  <c r="C12" i="266"/>
  <c r="C13" i="266"/>
  <c r="C14" i="266"/>
  <c r="C15" i="266"/>
  <c r="D33" i="265"/>
  <c r="D32" i="265"/>
  <c r="D31" i="265"/>
  <c r="D30" i="265"/>
  <c r="E30" i="265" s="1"/>
  <c r="D29" i="265"/>
  <c r="E29" i="265" s="1"/>
  <c r="D28" i="265"/>
  <c r="E28" i="265" s="1"/>
  <c r="D27" i="265"/>
  <c r="D26" i="265"/>
  <c r="D25" i="265"/>
  <c r="D24" i="265"/>
  <c r="D23" i="265"/>
  <c r="E23" i="265" s="1"/>
  <c r="D22" i="265"/>
  <c r="E22" i="265" s="1"/>
  <c r="D21" i="265"/>
  <c r="E21" i="265" s="1"/>
  <c r="D20" i="265"/>
  <c r="D19" i="265"/>
  <c r="D18" i="265"/>
  <c r="D17" i="265"/>
  <c r="D16" i="265"/>
  <c r="D15" i="265"/>
  <c r="D14" i="265"/>
  <c r="D13" i="265"/>
  <c r="E13" i="265" s="1"/>
  <c r="D12" i="265"/>
  <c r="E12" i="265" s="1"/>
  <c r="D11" i="265"/>
  <c r="E11" i="265" s="1"/>
  <c r="D10" i="265"/>
  <c r="E10" i="265" s="1"/>
  <c r="D9" i="265"/>
  <c r="D8" i="265"/>
  <c r="D7" i="265"/>
  <c r="D6" i="265"/>
  <c r="D5" i="265"/>
  <c r="D4" i="265"/>
  <c r="D3" i="265"/>
  <c r="G27" i="264"/>
  <c r="G26" i="264"/>
  <c r="G25" i="264"/>
  <c r="G24" i="264"/>
  <c r="G23" i="264"/>
  <c r="G22" i="264"/>
  <c r="G21" i="264"/>
  <c r="G20" i="264"/>
  <c r="G19" i="264"/>
  <c r="G18" i="264"/>
  <c r="G17" i="264"/>
  <c r="G16" i="264"/>
  <c r="G15" i="264"/>
  <c r="G14" i="264"/>
  <c r="G13" i="264"/>
  <c r="G12" i="264"/>
  <c r="G11" i="264"/>
  <c r="G10" i="264"/>
  <c r="G9" i="264"/>
  <c r="G8" i="264"/>
  <c r="G7" i="264"/>
  <c r="H7" i="264" s="1"/>
  <c r="G6" i="264"/>
  <c r="H6" i="264" s="1"/>
  <c r="G5" i="264"/>
  <c r="G4" i="264"/>
  <c r="G3" i="264"/>
  <c r="H3" i="264" s="1"/>
  <c r="J3" i="263"/>
  <c r="J4" i="263"/>
  <c r="J5" i="263"/>
  <c r="J6" i="263"/>
  <c r="J7" i="263"/>
  <c r="J8" i="263"/>
  <c r="J9" i="263"/>
  <c r="J10" i="263"/>
  <c r="J11" i="263"/>
  <c r="J12" i="263"/>
  <c r="J3" i="262"/>
  <c r="J4" i="262"/>
  <c r="K4" i="262" s="1"/>
  <c r="J5" i="262"/>
  <c r="J6" i="262"/>
  <c r="J7" i="262"/>
  <c r="J8" i="262"/>
  <c r="J9" i="262"/>
  <c r="J10" i="262"/>
  <c r="J11" i="262"/>
  <c r="J12" i="262"/>
  <c r="J13" i="262"/>
  <c r="J14" i="262"/>
  <c r="J15" i="262"/>
  <c r="J16" i="262"/>
  <c r="M3" i="261"/>
  <c r="M4" i="261"/>
  <c r="L5" i="261"/>
  <c r="L8" i="261"/>
  <c r="H21" i="260"/>
  <c r="H20" i="260"/>
  <c r="H19" i="260"/>
  <c r="H18" i="260"/>
  <c r="H17" i="260"/>
  <c r="H16" i="260"/>
  <c r="H15" i="260"/>
  <c r="H14" i="260"/>
  <c r="H13" i="260"/>
  <c r="H12" i="260"/>
  <c r="H11" i="260"/>
  <c r="H10" i="260"/>
  <c r="H9" i="260"/>
  <c r="H8" i="260"/>
  <c r="H7" i="260"/>
  <c r="I7" i="260" s="1"/>
  <c r="H6" i="260"/>
  <c r="I6" i="260" s="1"/>
  <c r="H5" i="260"/>
  <c r="I5" i="260" s="1"/>
  <c r="H4" i="260"/>
  <c r="I4" i="260" s="1"/>
  <c r="H3" i="260"/>
  <c r="I5" i="259"/>
  <c r="I7" i="259"/>
  <c r="I9" i="259"/>
  <c r="I11" i="259"/>
  <c r="I14" i="259"/>
  <c r="C29" i="258"/>
  <c r="C28" i="258"/>
  <c r="C27" i="258"/>
  <c r="C26" i="258"/>
  <c r="D26" i="258" s="1"/>
  <c r="C25" i="258"/>
  <c r="D25" i="258" s="1"/>
  <c r="C24" i="258"/>
  <c r="D24" i="258" s="1"/>
  <c r="C23" i="258"/>
  <c r="C22" i="258"/>
  <c r="C21" i="258"/>
  <c r="C20" i="258"/>
  <c r="C19" i="258"/>
  <c r="C18" i="258"/>
  <c r="C17" i="258"/>
  <c r="C16" i="258"/>
  <c r="C15" i="258"/>
  <c r="C14" i="258"/>
  <c r="C13" i="258"/>
  <c r="C12" i="258"/>
  <c r="C11" i="258"/>
  <c r="C10" i="258"/>
  <c r="C9" i="258"/>
  <c r="C8" i="258"/>
  <c r="C7" i="258"/>
  <c r="C6" i="258"/>
  <c r="D6" i="258" s="1"/>
  <c r="C5" i="258"/>
  <c r="C4" i="258"/>
  <c r="C3" i="258"/>
  <c r="I10" i="260" l="1"/>
  <c r="H10" i="264"/>
  <c r="K3" i="262"/>
  <c r="K6" i="262"/>
  <c r="K5" i="262"/>
  <c r="D3" i="268"/>
  <c r="D12" i="268"/>
  <c r="D4" i="268"/>
  <c r="D4" i="258"/>
  <c r="D8" i="258"/>
  <c r="E4" i="265"/>
  <c r="E8" i="265"/>
  <c r="E5" i="265"/>
  <c r="H5" i="264"/>
  <c r="I8" i="260"/>
  <c r="I3" i="260"/>
  <c r="H12" i="264"/>
  <c r="H13" i="264"/>
  <c r="H9" i="264"/>
  <c r="D8" i="266"/>
  <c r="H4" i="264"/>
  <c r="I9" i="260"/>
  <c r="D9" i="258"/>
  <c r="E9" i="265"/>
  <c r="D7" i="258"/>
  <c r="E6" i="265"/>
  <c r="D5" i="266"/>
  <c r="D5" i="258"/>
  <c r="D13" i="258"/>
  <c r="J5" i="259"/>
  <c r="E3" i="265"/>
  <c r="D3" i="258"/>
  <c r="J4" i="259"/>
  <c r="J3" i="259"/>
  <c r="H8" i="264"/>
  <c r="D14" i="267"/>
  <c r="B23" i="267" s="1"/>
  <c r="K4" i="263"/>
  <c r="K3" i="263"/>
  <c r="E7" i="265"/>
  <c r="C3" i="2"/>
  <c r="D3" i="2" s="1"/>
  <c r="C4" i="2"/>
  <c r="D4" i="2" s="1"/>
  <c r="C5" i="2"/>
  <c r="D5" i="2" s="1"/>
  <c r="C6" i="2"/>
  <c r="C7" i="2"/>
  <c r="C8" i="2"/>
  <c r="C9" i="2"/>
  <c r="B15" i="266" l="1"/>
  <c r="B30" i="258"/>
  <c r="B12" i="268"/>
  <c r="B9" i="2"/>
  <c r="C34" i="265" l="1"/>
  <c r="B34" i="265"/>
  <c r="F28" i="264"/>
  <c r="B28" i="264"/>
  <c r="I12" i="263"/>
  <c r="B12" i="263"/>
  <c r="I16" i="262"/>
  <c r="B16" i="262"/>
  <c r="K8" i="261"/>
  <c r="B8" i="261"/>
  <c r="G22" i="260"/>
  <c r="B22" i="260"/>
  <c r="H14" i="259"/>
  <c r="B14" i="259"/>
  <c r="C11" i="268" l="1"/>
</calcChain>
</file>

<file path=xl/sharedStrings.xml><?xml version="1.0" encoding="utf-8"?>
<sst xmlns="http://schemas.openxmlformats.org/spreadsheetml/2006/main" count="298" uniqueCount="221">
  <si>
    <t>Blank</t>
  </si>
  <si>
    <t>Void</t>
  </si>
  <si>
    <t>Scattering</t>
  </si>
  <si>
    <t>Total Votes by County</t>
  </si>
  <si>
    <t>Total Votes by Candidate</t>
  </si>
  <si>
    <t>Candidate Name (Party)</t>
  </si>
  <si>
    <t>Greene County Vote Results</t>
  </si>
  <si>
    <t>Schoharie County Vote Results</t>
  </si>
  <si>
    <t>Lewis County Vote Results</t>
  </si>
  <si>
    <t>Madison County Vote Results</t>
  </si>
  <si>
    <t>Tioga County Vote Results</t>
  </si>
  <si>
    <t>Tompkins County Vote Results</t>
  </si>
  <si>
    <t>Wayne County Vote Results</t>
  </si>
  <si>
    <t>Ontario County Vote Results</t>
  </si>
  <si>
    <t>Schuyler County Vote Results</t>
  </si>
  <si>
    <t>Yates County Vote Results</t>
  </si>
  <si>
    <t>Livingston County Vote Results</t>
  </si>
  <si>
    <t>Genesee County Vote Results</t>
  </si>
  <si>
    <t>Wyoming County Vote Results</t>
  </si>
  <si>
    <t>Allegany County Vote Results</t>
  </si>
  <si>
    <t>Cattaraugus County Vote Results</t>
  </si>
  <si>
    <t>Chautauqua County Vote Results</t>
  </si>
  <si>
    <t>Richmond County Vote Results</t>
  </si>
  <si>
    <t>Rockland County Vote Results</t>
  </si>
  <si>
    <t>Orange County Vote Results</t>
  </si>
  <si>
    <t>Putnam County Vote Results</t>
  </si>
  <si>
    <t>Columbia County Vote Results</t>
  </si>
  <si>
    <t>Delaware County Vote Results</t>
  </si>
  <si>
    <t>Otsego County Vote Results</t>
  </si>
  <si>
    <t>Sullivan County Vote Results</t>
  </si>
  <si>
    <t>Ulster County Vote Results</t>
  </si>
  <si>
    <t>Albany County Vote Results</t>
  </si>
  <si>
    <t>Jefferson County Vote Results</t>
  </si>
  <si>
    <t>Cortland County Vote Results</t>
  </si>
  <si>
    <t>Oneida County Vote Results</t>
  </si>
  <si>
    <t>Chemung County Vote Results</t>
  </si>
  <si>
    <t>Seneca County Vote Results</t>
  </si>
  <si>
    <t>Steuben County Vote Results</t>
  </si>
  <si>
    <t>Cayuga County Vote Results</t>
  </si>
  <si>
    <t>Onondaga County Vote Results</t>
  </si>
  <si>
    <t>Orleans County Vote Results</t>
  </si>
  <si>
    <t>Oswego County Vote Results</t>
  </si>
  <si>
    <t>Broome County Vote Results</t>
  </si>
  <si>
    <t>Niagara County Vote Results</t>
  </si>
  <si>
    <t>Supreme Court Justice 1st Judicial District - General Election - November 6, 2018</t>
  </si>
  <si>
    <t>New York County Vote Results</t>
  </si>
  <si>
    <t>Alexander M. Tisch (DEM)</t>
  </si>
  <si>
    <t>Lynn R. Kotler (DEM)</t>
  </si>
  <si>
    <t>Mary V. Rosado (DEM)</t>
  </si>
  <si>
    <t>Supreme Court Justice 2nd Judicial District - General Election - November 6, 2018</t>
  </si>
  <si>
    <t>Kings County Vote Results</t>
  </si>
  <si>
    <t>Sylvia O. Hinds-Radix (DEM)</t>
  </si>
  <si>
    <t>Michelle G. Weston (DEM)</t>
  </si>
  <si>
    <t>Eric I. Prus (DEM)</t>
  </si>
  <si>
    <t>Wayne Saitta (DEM)</t>
  </si>
  <si>
    <t>Ingrid Joseph (DEM)</t>
  </si>
  <si>
    <t>Lisa S. Ottley (DEM)</t>
  </si>
  <si>
    <t>Devin P. Cohen (DEM)</t>
  </si>
  <si>
    <t>Sylvia O. Hinds-Radix (REP)</t>
  </si>
  <si>
    <t>Michelle G. Weston (REP)</t>
  </si>
  <si>
    <t>Eric I. Prus (REP)</t>
  </si>
  <si>
    <t>Anthony R. Caccamo (REP)</t>
  </si>
  <si>
    <t>Ingrid Joseph (REP)</t>
  </si>
  <si>
    <t>Lisa S. Ottley (REP)</t>
  </si>
  <si>
    <t>Devin P. Cohen (REP)</t>
  </si>
  <si>
    <t>Sylvia O. Hinds-Radix (CON)</t>
  </si>
  <si>
    <t>Michelle G. Weston (CON)</t>
  </si>
  <si>
    <t>Eric I. Prus (CON)</t>
  </si>
  <si>
    <t>Anthony R. Caccamo (CON)</t>
  </si>
  <si>
    <t>Ingrid Joseph (CON)</t>
  </si>
  <si>
    <t>Lisa S. Ottley (CON)</t>
  </si>
  <si>
    <t>Devin P. Cohen (CON)</t>
  </si>
  <si>
    <t>Douglass Seidman (WOR)</t>
  </si>
  <si>
    <t>Angharad Vaughan (WOR)</t>
  </si>
  <si>
    <t>Debra Brown (WOR)</t>
  </si>
  <si>
    <t>Supreme Court Justice 3rd Judicial District - General Election - November 6, 2018</t>
  </si>
  <si>
    <t>Rensselaer County Vote Results</t>
  </si>
  <si>
    <t>Margaret T. Walsh (DEM)</t>
  </si>
  <si>
    <t>Peter A. Lynch (DEM)</t>
  </si>
  <si>
    <t>William E. McCarthy (REP)</t>
  </si>
  <si>
    <t>William E. McCarthy (CON)</t>
  </si>
  <si>
    <t>Margaret T. Walsh (WOR)</t>
  </si>
  <si>
    <t>Peter A. Lynch (WOR)</t>
  </si>
  <si>
    <t>Margaret T. Walsh (IND)</t>
  </si>
  <si>
    <t>William E. McCarthy (IND)</t>
  </si>
  <si>
    <t>Supreme Court Justice 5th Judicial District - General Election - November 6, 2018</t>
  </si>
  <si>
    <t>Herkimer County Vote Results</t>
  </si>
  <si>
    <t>Scott J. DelConte (DEM)</t>
  </si>
  <si>
    <t>Ted Limpert (DEM)</t>
  </si>
  <si>
    <t>Christina Cagnina (DEM)</t>
  </si>
  <si>
    <t>Joseph Cote (DEM)</t>
  </si>
  <si>
    <t>Karen M. Brandt (REP)</t>
  </si>
  <si>
    <t>Gerry Neri (REP)</t>
  </si>
  <si>
    <t>James P. Murphy (REP)</t>
  </si>
  <si>
    <t>Donald A. Greenwood (REP)</t>
  </si>
  <si>
    <t>Scott J. DelConte (CON)</t>
  </si>
  <si>
    <t>Gerry Neri (CON)</t>
  </si>
  <si>
    <t>James P. Murphy (CON)</t>
  </si>
  <si>
    <t>Donald A. Greenwood (CON)</t>
  </si>
  <si>
    <t>Scott J. DelConte (IND)</t>
  </si>
  <si>
    <t>Gerry Neri (IND)</t>
  </si>
  <si>
    <t>James P. Murphy (IND)</t>
  </si>
  <si>
    <t>Donald A. Greenwood (IND)</t>
  </si>
  <si>
    <t>Supreme Court Justice 6th Judicial District - General Election - November 6, 2018</t>
  </si>
  <si>
    <t>Chenango County Vote Results</t>
  </si>
  <si>
    <t>Elizabeth A. Burns (DEM)</t>
  </si>
  <si>
    <t>Joe McBride (REP)</t>
  </si>
  <si>
    <t>Supreme Court Justice 7th Judicial District - General Election - November 6, 2018</t>
  </si>
  <si>
    <t>Monroe County Vote Results</t>
  </si>
  <si>
    <t>Christopher S. Ciaccio (DEM)</t>
  </si>
  <si>
    <t>Patricia E. Gallaher (DEM)</t>
  </si>
  <si>
    <t>Ann Marie Taddeo (REP)</t>
  </si>
  <si>
    <t>Vicki Argento (REP)</t>
  </si>
  <si>
    <t>Ann Marie Taddeo (CON)</t>
  </si>
  <si>
    <t>Vicki Argento (CON)</t>
  </si>
  <si>
    <t>Christopher S. Ciaccio (WOR)</t>
  </si>
  <si>
    <t>Vicki Argento (WOR)</t>
  </si>
  <si>
    <t>Ann Marie Taddeo (IND)</t>
  </si>
  <si>
    <t>Vicki Argento (IND)</t>
  </si>
  <si>
    <t>Supreme Court Justice 8th Judicial District - General Election - November 6, 2018</t>
  </si>
  <si>
    <t>Erie County Vote Results</t>
  </si>
  <si>
    <t>Paula L. Feroleto (DEM)</t>
  </si>
  <si>
    <t>John M. Curran (DEM)</t>
  </si>
  <si>
    <t>Paula L. Feroleto (REP)</t>
  </si>
  <si>
    <t>John M. Curran (REP)</t>
  </si>
  <si>
    <t>Paula L. Feroleto (CON)</t>
  </si>
  <si>
    <t>John M. Curran (CON)</t>
  </si>
  <si>
    <t>Supreme Court Justice 9th Judicial District - General Election - November 6, 2018</t>
  </si>
  <si>
    <t>Dutchess County Vote Results</t>
  </si>
  <si>
    <t>Westchester County Vote Results</t>
  </si>
  <si>
    <t>Hal B. Greenwald (DEM)</t>
  </si>
  <si>
    <t>Kathie E. Davidson (DEM)</t>
  </si>
  <si>
    <t>William J. Giacomo (DEM)</t>
  </si>
  <si>
    <t>David F. Everett (DEM)</t>
  </si>
  <si>
    <t>Joan B. Lefkowitz (DEM)</t>
  </si>
  <si>
    <t>Thomas P. Zugibe (DEM)</t>
  </si>
  <si>
    <t>James F. Reitz (REP)</t>
  </si>
  <si>
    <t>Kathie E. Davidson (REP)</t>
  </si>
  <si>
    <t>Phillip A. Grimaldi, Jr. (REP)</t>
  </si>
  <si>
    <t>Robert H. Freehill (REP)</t>
  </si>
  <si>
    <t>James F. Reitz (CON)</t>
  </si>
  <si>
    <t>Kathie E. Davidson (CON)</t>
  </si>
  <si>
    <t>Phillip A. Grimaldi, Jr. (CON)</t>
  </si>
  <si>
    <t>Robert H. Freehill (CON)</t>
  </si>
  <si>
    <t>Thomas P. Zugibe (CON)</t>
  </si>
  <si>
    <t>Kathie E. Davidson (IND)</t>
  </si>
  <si>
    <t>William J. Giacomo (IND)</t>
  </si>
  <si>
    <t>Robert H. Freehill (IND)</t>
  </si>
  <si>
    <t>Joan B. Lefkowitz (IND)</t>
  </si>
  <si>
    <t>Thomas P. Zugibe (IND)</t>
  </si>
  <si>
    <t>Robert H. Freehill (REF)</t>
  </si>
  <si>
    <t>Supreme Court Justice 10th Judicial District - General Election - November 6, 2018</t>
  </si>
  <si>
    <t>Nassau County Vote Results</t>
  </si>
  <si>
    <t>Suffolk County Vote Results</t>
  </si>
  <si>
    <t>George Nolan (DEM)</t>
  </si>
  <si>
    <t>Marian R. Tinari (DEM)</t>
  </si>
  <si>
    <t>Deborah Poulos (DEM)</t>
  </si>
  <si>
    <t>Michael A. Gajdos, Jr. (DEM)</t>
  </si>
  <si>
    <t>Norman St. George (DEM)</t>
  </si>
  <si>
    <t>Helen Voutsinas (DEM)</t>
  </si>
  <si>
    <t>Ruth C. Balkin (DEM)</t>
  </si>
  <si>
    <t>Larry Kelly (REP)</t>
  </si>
  <si>
    <t>Stephen F. Kiely (REP)</t>
  </si>
  <si>
    <t>Daniel T. Driscoll (REP)</t>
  </si>
  <si>
    <t>John B. Zollo (REP)</t>
  </si>
  <si>
    <t>Norman St. George (REP)</t>
  </si>
  <si>
    <t>Helen Voutsinas (REP)</t>
  </si>
  <si>
    <t>Ruth C. Balkin (REP)</t>
  </si>
  <si>
    <t>George Nolan (CON)</t>
  </si>
  <si>
    <t>Marian R. Tinari (CON)</t>
  </si>
  <si>
    <t>Deborah Poulos (CON)</t>
  </si>
  <si>
    <t>Michael A. Gajdos, Jr. (CON)</t>
  </si>
  <si>
    <t>Thomas Rademaker (CON)</t>
  </si>
  <si>
    <t>Christopher L. Grayson (CON)</t>
  </si>
  <si>
    <t>Robert M. Nigro (CON)</t>
  </si>
  <si>
    <t>George Nolan (IND)</t>
  </si>
  <si>
    <t>Marian R. Tinari (IND)</t>
  </si>
  <si>
    <t>Deborah Poulos (IND)</t>
  </si>
  <si>
    <t>Michael A. Gajdos, Jr. (IND)</t>
  </si>
  <si>
    <t>Vincent J. Messina, Jr. (IND)</t>
  </si>
  <si>
    <t>Stephen J. Lynch (IND)</t>
  </si>
  <si>
    <t>David A. Morris (IND)</t>
  </si>
  <si>
    <t>Supreme Court Justice 11th Judicial District - General Election - November 6, 2018</t>
  </si>
  <si>
    <t>Queens County Vote Results</t>
  </si>
  <si>
    <t>Laurence L. Love (DEM)</t>
  </si>
  <si>
    <t>Ushir Pandit-Durant (DEM)</t>
  </si>
  <si>
    <t>Valerie Brathwaite Nelson (DEM)</t>
  </si>
  <si>
    <t>Robert I. Caloras (DEM)</t>
  </si>
  <si>
    <t>Maureen A. Healy (DEM)</t>
  </si>
  <si>
    <t>Joseph F. Kasper (REP)</t>
  </si>
  <si>
    <t>Valerie Brathwaite Nelson (REP)</t>
  </si>
  <si>
    <t>Joseph F. Kasper (CON)</t>
  </si>
  <si>
    <t>Supreme Court Justice 12th Judicial District - General Election - November 6, 2018</t>
  </si>
  <si>
    <t>Bronx County Vote Results</t>
  </si>
  <si>
    <t>Robert E. Torres (DEM)</t>
  </si>
  <si>
    <t>Mary Ann Brigantti (DEM)</t>
  </si>
  <si>
    <t>Elizabeth A. Taylor (DEM)</t>
  </si>
  <si>
    <t>Llinet Rosado (DEM)</t>
  </si>
  <si>
    <t>Julio Rodriguez (DEM)</t>
  </si>
  <si>
    <t>Benjamin R. Barbato (DEM)</t>
  </si>
  <si>
    <t>Eddie J. McShan (DEM)</t>
  </si>
  <si>
    <t>Marsha D. Michael (DEM)</t>
  </si>
  <si>
    <t>Gino A. Marmorato (REP)</t>
  </si>
  <si>
    <t>Benison DeFunis (REP)</t>
  </si>
  <si>
    <t>James B. Gisondi (REP)</t>
  </si>
  <si>
    <t>Patricia Latzman (WOR)</t>
  </si>
  <si>
    <t>Bob Cohen (WOR)</t>
  </si>
  <si>
    <t>Ronald J. Kim (WOR)</t>
  </si>
  <si>
    <t>Mark Schneider (WOR)</t>
  </si>
  <si>
    <t>Kenneth D. Schaeffer (WOR)</t>
  </si>
  <si>
    <t>Michael Lausell (WOR)</t>
  </si>
  <si>
    <t>Supreme Court Justice 13th Judicial District - General Election - November 6, 2018</t>
  </si>
  <si>
    <t>Marina Cora Mundy (REP)</t>
  </si>
  <si>
    <t>Ralph J. Porzio (REP)</t>
  </si>
  <si>
    <t>Marina Cora Mundy (CON)</t>
  </si>
  <si>
    <t>Ralph J. Porzio (CON)</t>
  </si>
  <si>
    <t>Marina Cora Mundy (REF)</t>
  </si>
  <si>
    <t>Orlando Marrazzo, Jr. (REF)</t>
  </si>
  <si>
    <t>Barry E. Warhit (DEM)</t>
  </si>
  <si>
    <t>David A. Bellon (REF)</t>
  </si>
  <si>
    <t>Total Votes by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</si>
</sst>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4" fillId="3" borderId="4" xfId="0" applyFont="1" applyFill="1" applyBorder="1"/>
    <xf numFmtId="3" fontId="3" fillId="0" borderId="1" xfId="0" applyNumberFormat="1" applyFont="1" applyBorder="1"/>
    <xf numFmtId="0" fontId="4" fillId="3" borderId="5" xfId="0" applyFont="1" applyFill="1" applyBorder="1"/>
    <xf numFmtId="3" fontId="3" fillId="0" borderId="3" xfId="0" applyNumberFormat="1" applyFont="1" applyBorder="1"/>
    <xf numFmtId="0" fontId="3" fillId="0" borderId="3" xfId="0" applyFont="1" applyBorder="1"/>
    <xf numFmtId="0" fontId="4" fillId="2" borderId="6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/>
    </xf>
    <xf numFmtId="3" fontId="3" fillId="4" borderId="1" xfId="0" applyNumberFormat="1" applyFont="1" applyFill="1" applyBorder="1"/>
    <xf numFmtId="3" fontId="3" fillId="7" borderId="1" xfId="0" applyNumberFormat="1" applyFont="1" applyFill="1" applyBorder="1"/>
    <xf numFmtId="3" fontId="3" fillId="5" borderId="1" xfId="0" applyNumberFormat="1" applyFont="1" applyFill="1" applyBorder="1"/>
  </cellXfs>
  <cellStyles count="1">
    <cellStyle name="Normal" xfId="0" builtinId="0"/>
  </cellStyles>
  <dxfs count="2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5" xr:uid="{0A7B38AE-FF4D-4435-A6E2-61E90CC0D0E5}" name="SupremeCourtJusticeJudicialDistrict1General" displayName="SupremeCourtJusticeJudicialDistrict1General" ref="A2:D9" totalsRowCount="1" headerRowDxfId="223" dataDxfId="221" headerRowBorderDxfId="222" tableBorderDxfId="220" totalsRowBorderDxfId="219">
  <autoFilter ref="A2:D8" xr:uid="{F26933FE-E204-4D58-9B2B-965FFD5AE4AE}">
    <filterColumn colId="0" hiddenButton="1"/>
    <filterColumn colId="1" hiddenButton="1"/>
    <filterColumn colId="2" hiddenButton="1"/>
    <filterColumn colId="3" hiddenButton="1"/>
  </autoFilter>
  <tableColumns count="4">
    <tableColumn id="1" xr3:uid="{02B664EC-A2D9-4911-A779-5E3633F1771A}" name="Candidate Name (Party)" totalsRowLabel="Total Votes by County" dataDxfId="218" totalsRowDxfId="217"/>
    <tableColumn id="4" xr3:uid="{E0790EB0-1B93-473B-8857-28DAD38870F7}" name="New York County Vote Results" totalsRowFunction="custom" dataDxfId="216" totalsRowDxfId="215">
      <totalsRowFormula>SUBTOTAL(109,SupremeCourtJusticeJudicialDistrict1General[Total Votes by Candidate])</totalsRowFormula>
    </tableColumn>
    <tableColumn id="3" xr3:uid="{549DA673-964E-4BB1-B256-99462C0CC975}" name="Total Votes by Party" totalsRowFunction="custom" dataDxfId="214" totalsRowDxfId="213">
      <calculatedColumnFormula>SupremeCourtJusticeJudicialDistrict1General[[#This Row],[New York County Vote Results]]</calculatedColumnFormula>
      <totalsRowFormula>#REF!</totalsRowFormula>
    </tableColumn>
    <tableColumn id="2" xr3:uid="{F0241C67-C740-475C-ACA2-5DDB5306D28E}" name="Total Votes by Candidate" dataDxfId="212" totalsRowDxfId="211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4" xr:uid="{F4572C7E-89DD-4F59-9CCC-906C650C0E8B}" name="SupremeCourtJusticeJudicialDistrict11General" displayName="SupremeCourtJusticeJudicialDistrict11General" ref="A2:D15" totalsRowCount="1" headerRowDxfId="36" dataDxfId="34" headerRowBorderDxfId="35" tableBorderDxfId="33" totalsRowBorderDxfId="32">
  <autoFilter ref="A2:D14" xr:uid="{27561C06-4F76-4A75-B826-0719318E401D}">
    <filterColumn colId="0" hiddenButton="1"/>
    <filterColumn colId="1" hiddenButton="1"/>
    <filterColumn colId="2" hiddenButton="1"/>
    <filterColumn colId="3" hiddenButton="1"/>
  </autoFilter>
  <tableColumns count="4">
    <tableColumn id="1" xr3:uid="{6B30202B-DA34-486A-8AF1-88538228C864}" name="Candidate Name (Party)" totalsRowLabel="Total Votes by County" dataDxfId="31" totalsRowDxfId="30"/>
    <tableColumn id="3" xr3:uid="{559570A8-C28F-4588-AADB-69741AF3EA19}" name="Queens County Vote Results" totalsRowFunction="custom" dataDxfId="29" totalsRowDxfId="28">
      <totalsRowFormula>SUBTOTAL(109,SupremeCourtJusticeJudicialDistrict11General[Total Votes by Candidate])</totalsRowFormula>
    </tableColumn>
    <tableColumn id="4" xr3:uid="{70CDC9B4-79CD-4175-87FE-539927664EED}" name="Total Votes by Party" totalsRowFunction="custom" dataDxfId="27" totalsRowDxfId="26">
      <calculatedColumnFormula>SupremeCourtJusticeJudicialDistrict11General[[#This Row],[Queens County Vote Results]]</calculatedColumnFormula>
      <totalsRowFormula>SUM(SupremeCourtJusticeJudicialDistrict9General[[#This Row],[Dutchess County Vote Results]:[Westchester County Vote Results]])</totalsRowFormula>
    </tableColumn>
    <tableColumn id="2" xr3:uid="{6A09CD8B-CB1E-449A-9323-EA792F4B06B3}" name="Total Votes by Candidate" dataDxfId="25" totalsRowDxfId="24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5" xr:uid="{2E0414B6-1216-48EF-AD24-73B23D6959E6}" name="SupremeCourtJusticeJudicialDistrict12General" displayName="SupremeCourtJusticeJudicialDistrict12General" ref="A2:D23" totalsRowCount="1" headerRowDxfId="23" dataDxfId="21" headerRowBorderDxfId="22" tableBorderDxfId="20" totalsRowBorderDxfId="19">
  <autoFilter ref="A2:D22" xr:uid="{DE86D88A-CC4D-43A8-8848-4070F07B9FEB}">
    <filterColumn colId="0" hiddenButton="1"/>
    <filterColumn colId="1" hiddenButton="1"/>
    <filterColumn colId="2" hiddenButton="1"/>
    <filterColumn colId="3" hiddenButton="1"/>
  </autoFilter>
  <tableColumns count="4">
    <tableColumn id="1" xr3:uid="{F28D853C-686B-4D36-918C-D424D7374A5F}" name="Candidate Name (Party)" totalsRowLabel="Total Votes by County" dataDxfId="18" totalsRowDxfId="17"/>
    <tableColumn id="4" xr3:uid="{42D736CD-4197-428E-BEDA-21112E807D64}" name="Bronx County Vote Results" totalsRowFunction="custom" dataDxfId="16" totalsRowDxfId="15">
      <totalsRowFormula>SUBTOTAL(109,SupremeCourtJusticeJudicialDistrict12General[Total Votes by Candidate])</totalsRowFormula>
    </tableColumn>
    <tableColumn id="3" xr3:uid="{08BAAAE0-4337-45B1-95CE-74C7187E1EF9}" name="Total Votes by Party" dataDxfId="14"/>
    <tableColumn id="2" xr3:uid="{B247FED8-EC23-4AE9-9F2A-F7B2C3C9B52F}" name="Total Votes by Candidate" dataDxfId="13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6" xr:uid="{F273FE15-4F7D-424C-B7ED-3225282F7E44}" name="SupremeCourtJusticeJudicialDistrict13General" displayName="SupremeCourtJusticeJudicialDistrict13General" ref="A2:D12" totalsRowCount="1" headerRowDxfId="12" dataDxfId="10" headerRowBorderDxfId="11" tableBorderDxfId="9" totalsRowBorderDxfId="8">
  <autoFilter ref="A2:D11" xr:uid="{FAF317E4-F5CA-4F99-B3D9-D288CA1CBD25}">
    <filterColumn colId="0" hiddenButton="1"/>
    <filterColumn colId="1" hiddenButton="1"/>
    <filterColumn colId="2" hiddenButton="1"/>
    <filterColumn colId="3" hiddenButton="1"/>
  </autoFilter>
  <tableColumns count="4">
    <tableColumn id="1" xr3:uid="{4B9611D4-B3DE-4CA4-8342-9512B17BA0E1}" name="Candidate Name (Party)" totalsRowLabel="Total Votes by County" dataDxfId="7" totalsRowDxfId="6"/>
    <tableColumn id="4" xr3:uid="{20400E1C-8684-4202-946F-FEB1A28801C5}" name="Richmond County Vote Results" totalsRowFunction="custom" dataDxfId="5" totalsRowDxfId="4">
      <totalsRowFormula>SUBTOTAL(109,SupremeCourtJusticeJudicialDistrict13General[Total Votes by Candidate])</totalsRowFormula>
    </tableColumn>
    <tableColumn id="3" xr3:uid="{E44C63B5-D140-4F76-82E5-ABD4A2DFA793}" name="Total Votes by Party" totalsRowFunction="custom" dataDxfId="3" totalsRowDxfId="2">
      <calculatedColumnFormula>SupremeCourtJusticeJudicialDistrict13General[[#This Row],[Richmond County Vote Results]]</calculatedColumnFormula>
      <totalsRowFormula>SupremeCourtJusticeJudicialDistrict12General[[#This Row],[Bronx County Vote Results]]</totalsRowFormula>
    </tableColumn>
    <tableColumn id="2" xr3:uid="{8A1E5DE4-B1DC-4667-9CC7-EF5A78AECA5A}" name="Total Votes by Candidate" totalsRowFunction="custom" dataDxfId="1" totalsRowDxfId="0">
      <calculatedColumnFormula>SupremeCourtJusticeJudicialDistrict12General[[#This Row],[Total Votes by Party]]</calculatedColumnFormula>
      <totalsRowFormula>SupremeCourtJusticeJudicialDistrict12General[[#This Row],[Total Votes by Party]]</totalsRow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6" xr:uid="{F31D2B36-2978-4096-B4E5-FED96DA8A3E9}" name="SupremeCourtJusticeJudicialDistrict2General" displayName="SupremeCourtJusticeJudicialDistrict2General" ref="A2:D30" totalsRowCount="1" headerRowDxfId="210" dataDxfId="208" headerRowBorderDxfId="209" tableBorderDxfId="207" totalsRowBorderDxfId="206">
  <autoFilter ref="A2:D29" xr:uid="{965A4E54-0880-494E-8116-F869F655CCCC}">
    <filterColumn colId="0" hiddenButton="1"/>
    <filterColumn colId="1" hiddenButton="1"/>
    <filterColumn colId="2" hiddenButton="1"/>
    <filterColumn colId="3" hiddenButton="1"/>
  </autoFilter>
  <tableColumns count="4">
    <tableColumn id="1" xr3:uid="{71576041-40D6-4B55-B7E1-5677D4FD27E4}" name="Candidate Name (Party)" totalsRowLabel="Total Votes by County" dataDxfId="205" totalsRowDxfId="204"/>
    <tableColumn id="4" xr3:uid="{2469E7F9-902B-4926-8A25-2463946F1E6B}" name="Kings County Vote Results" totalsRowFunction="custom" dataDxfId="203" totalsRowDxfId="202">
      <totalsRowFormula>SUBTOTAL(109,SupremeCourtJusticeJudicialDistrict2General[Total Votes by Candidate])</totalsRowFormula>
    </tableColumn>
    <tableColumn id="3" xr3:uid="{ADD329A3-25EB-4EBD-9C07-AA84349E8DF4}" name="Total Votes by Party" dataDxfId="201"/>
    <tableColumn id="2" xr3:uid="{ACFE8CF7-1C6C-4DDB-BE70-F63EC29BBE97}" name="Total Votes by Candidate" dataDxfId="200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7" xr:uid="{0136ED1E-1353-4E5D-AC13-77CD4CC8770E}" name="SupremeCourtJusticeJudicialDistrict3General" displayName="SupremeCourtJusticeJudicialDistrict3General" ref="A2:J14" totalsRowCount="1" headerRowDxfId="199" dataDxfId="197" headerRowBorderDxfId="198" tableBorderDxfId="196" totalsRowBorderDxfId="195">
  <autoFilter ref="A2:J13" xr:uid="{18577585-48E2-4CF9-AC4D-56C6DAAEE66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EEA4DC1-9F4C-4A5C-AC86-FF1C51F07AFE}" name="Candidate Name (Party)" totalsRowLabel="Total Votes by County" dataDxfId="194" totalsRowDxfId="193"/>
    <tableColumn id="2" xr3:uid="{0D459756-082E-4A66-839B-575874FEEEEB}" name="Albany County Vote Results" totalsRowFunction="sum" dataDxfId="192" totalsRowDxfId="191"/>
    <tableColumn id="9" xr3:uid="{DD0DECEA-7D70-47C3-A6F6-8208D50E374E}" name="Columbia County Vote Results" dataDxfId="190" totalsRowDxfId="189"/>
    <tableColumn id="8" xr3:uid="{E0DBE150-C6A1-4270-9EA3-ADE3262888AA}" name="Greene County Vote Results" dataDxfId="188" totalsRowDxfId="187"/>
    <tableColumn id="7" xr3:uid="{1272B50C-15D6-4B36-B4AA-7F36EFD7977E}" name="Rensselaer County Vote Results" dataDxfId="186" totalsRowDxfId="185"/>
    <tableColumn id="6" xr3:uid="{3DA8F4C0-337E-41DF-B506-59B58F88A66E}" name="Schoharie County Vote Results" dataDxfId="184" totalsRowDxfId="183"/>
    <tableColumn id="3" xr3:uid="{DFAEFA3E-9CFF-4979-A5EB-4E4322FCC90A}" name="Sullivan County Vote Results" dataDxfId="182" totalsRowDxfId="181"/>
    <tableColumn id="4" xr3:uid="{AD27079F-0201-4CA1-A7CB-E4B485602408}" name="Ulster County Vote Results" totalsRowFunction="sum" dataDxfId="180" totalsRowDxfId="179"/>
    <tableColumn id="10" xr3:uid="{914A40DA-94EA-4289-A9B4-05E8A6AE360C}" name="Total Votes by Party" totalsRowFunction="custom" dataDxfId="178" totalsRowDxfId="177">
      <calculatedColumnFormula>SUM(SupremeCourtJusticeJudicialDistrict3General[[#This Row],[Albany County Vote Results]:[Ulster County Vote Results]])</calculatedColumnFormula>
      <totalsRowFormula>SupremeCourtJusticeJudicialDistrict2General[[#This Row],[Kings County Vote Results]]</totalsRowFormula>
    </tableColumn>
    <tableColumn id="5" xr3:uid="{34D9D1E0-2A8C-400F-841A-0E1D05197B4D}" name="Total Votes by Candidate" dataDxfId="176" totalsRowDxfId="175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8" xr:uid="{EB3587F5-DB8E-4F37-B4C8-E7477D2187E8}" name="SupremeCourtJusticeJudicialDistrict5General" displayName="SupremeCourtJusticeJudicialDistrict5General" ref="A2:I22" totalsRowCount="1" headerRowDxfId="174" dataDxfId="172" headerRowBorderDxfId="173" tableBorderDxfId="171" totalsRowBorderDxfId="170">
  <autoFilter ref="A2:I21" xr:uid="{A40D9807-6526-4980-B4FE-57B09E4932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DFFD150-E4E3-4F5A-9939-5DBC8A0F9A9F}" name="Candidate Name (Party)" totalsRowLabel="Total Votes by County" dataDxfId="169" totalsRowDxfId="168"/>
    <tableColumn id="2" xr3:uid="{83C147E2-9BBB-4CD2-848D-93D73D0F954A}" name="Herkimer County Vote Results" totalsRowFunction="sum" dataDxfId="167" totalsRowDxfId="166"/>
    <tableColumn id="9" xr3:uid="{18FDF415-2EDB-4C56-838A-FC9309E6328A}" name="Jefferson County Vote Results" dataDxfId="165" totalsRowDxfId="164"/>
    <tableColumn id="8" xr3:uid="{754D0C4D-7709-4282-AC55-C64E38FD08C3}" name="Lewis County Vote Results" dataDxfId="163" totalsRowDxfId="162"/>
    <tableColumn id="7" xr3:uid="{3655E802-6482-4528-8D3F-F5A69CDF10D2}" name="Oneida County Vote Results" dataDxfId="161" totalsRowDxfId="160"/>
    <tableColumn id="3" xr3:uid="{AFBA5A3D-5B13-44AF-B013-A061AA8DB9E8}" name="Onondaga County Vote Results" dataDxfId="159" totalsRowDxfId="158"/>
    <tableColumn id="4" xr3:uid="{A30E96EA-6221-4EBF-94CF-383518D6BA85}" name="Oswego County Vote Results" totalsRowFunction="sum" dataDxfId="157" totalsRowDxfId="156"/>
    <tableColumn id="6" xr3:uid="{43B2D2CB-1F74-4647-93D4-7C29229343D6}" name="Total Votes by Party" dataDxfId="155"/>
    <tableColumn id="5" xr3:uid="{0B4E0C15-205A-453C-B8C8-D10E15F78D08}" name="Total Votes by Candidate" dataDxfId="154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9" xr:uid="{18830A0F-F41D-4057-9C1D-9810688DD3DB}" name="SupremeCourtJusticeJudicialDistrict6General" displayName="SupremeCourtJusticeJudicialDistrict6General" ref="A2:M8" totalsRowCount="1" headerRowDxfId="153" dataDxfId="151" headerRowBorderDxfId="152" tableBorderDxfId="150" totalsRowBorderDxfId="149">
  <autoFilter ref="A2:M7" xr:uid="{255643C0-3E9F-4065-BC76-EA9F240040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62619BFA-F64C-4ADF-B3AC-FD56178E60C0}" name="Candidate Name (Party)" totalsRowLabel="Total Votes by County" dataDxfId="148" totalsRowDxfId="147"/>
    <tableColumn id="2" xr3:uid="{2BC5F9F7-33EB-4716-915D-C06FB658EFF6}" name="Broome County Vote Results" totalsRowFunction="sum" dataDxfId="146" totalsRowDxfId="145"/>
    <tableColumn id="9" xr3:uid="{E845202B-635B-45E1-89C4-07C4CA3CF5B4}" name="Chemung County Vote Results" dataDxfId="144" totalsRowDxfId="143"/>
    <tableColumn id="8" xr3:uid="{480701BA-BA0F-4CAD-8732-0C06790BC76F}" name="Chenango County Vote Results" dataDxfId="142" totalsRowDxfId="141"/>
    <tableColumn id="12" xr3:uid="{F970D2DC-D208-46AE-8BD8-1E79A3466908}" name="Cortland County Vote Results" dataDxfId="140" totalsRowDxfId="139"/>
    <tableColumn id="11" xr3:uid="{66DB5F99-6536-419C-B0FB-5CE1B398A106}" name="Delaware County Vote Results" dataDxfId="138" totalsRowDxfId="137"/>
    <tableColumn id="10" xr3:uid="{2F458E70-9D62-4EBD-81B4-F1D9436C07CA}" name="Madison County Vote Results" dataDxfId="136" totalsRowDxfId="135"/>
    <tableColumn id="7" xr3:uid="{9F0D58A9-0DD7-4531-88E8-7F0459CE8655}" name="Otsego County Vote Results" dataDxfId="134" totalsRowDxfId="133"/>
    <tableColumn id="6" xr3:uid="{5C8FCD82-95EB-47C4-8CE3-29FA859584C7}" name="Schuyler County Vote Results" dataDxfId="132" totalsRowDxfId="131"/>
    <tableColumn id="3" xr3:uid="{AF9AFB12-746E-4F72-82D6-992E5F90B1E4}" name="Tioga County Vote Results" dataDxfId="130" totalsRowDxfId="129"/>
    <tableColumn id="4" xr3:uid="{DAF5E336-3C5C-43DD-B07D-4BFE1FC8083D}" name="Tompkins County Vote Results" totalsRowFunction="sum" dataDxfId="128" totalsRowDxfId="127"/>
    <tableColumn id="13" xr3:uid="{7CB839B2-17FE-486E-8FFA-898BBB15D555}" name="Total Votes by Party" totalsRowFunction="custom" dataDxfId="126" totalsRowDxfId="125">
      <calculatedColumnFormula>SUM(SupremeCourtJusticeJudicialDistrict6General[[#This Row],[Broome County Vote Results]:[Tompkins County Vote Results]])</calculatedColumnFormula>
      <totalsRowFormula>SUM(SupremeCourtJusticeJudicialDistrict5General[[#This Row],[Herkimer County Vote Results]:[Oswego County Vote Results]])</totalsRowFormula>
    </tableColumn>
    <tableColumn id="5" xr3:uid="{B3A67BE9-3481-41BB-A5EA-CE10006BFDB9}" name="Total Votes by Candidate" totalsRowFunction="custom" dataDxfId="124" totalsRowDxfId="123">
      <totalsRowFormula>SUM(SupremeCourtJusticeJudicialDistrict5General[[#This Row],[Total Votes by Party]],#REF!,#REF!)</totalsRowFormula>
    </tableColumn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0" xr:uid="{3D6462AC-67A4-44B5-B36E-AB7A30102C12}" name="SupremeCourtJusticeJudicialDistrict7General" displayName="SupremeCourtJusticeJudicialDistrict7General" ref="A2:K16" totalsRowCount="1" headerRowDxfId="122" dataDxfId="120" headerRowBorderDxfId="121" tableBorderDxfId="119" totalsRowBorderDxfId="118">
  <autoFilter ref="A2:K15" xr:uid="{4A698953-4787-42EF-B5E8-7683CF8B903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84BEFBEF-97E2-496B-B7BE-A4467402BC27}" name="Candidate Name (Party)" totalsRowLabel="Total Votes by County" dataDxfId="117" totalsRowDxfId="116"/>
    <tableColumn id="2" xr3:uid="{CC38592D-FD73-4D7D-9BB2-504E75CD8B6F}" name="Cayuga County Vote Results" totalsRowFunction="sum" dataDxfId="115" totalsRowDxfId="114"/>
    <tableColumn id="9" xr3:uid="{67362306-932F-4D34-A106-CE4B107F5041}" name="Livingston County Vote Results" dataDxfId="113" totalsRowDxfId="112"/>
    <tableColumn id="8" xr3:uid="{B28C0287-F7B8-4125-9741-ECA01FEC85B7}" name="Monroe County Vote Results" dataDxfId="111" totalsRowDxfId="110"/>
    <tableColumn id="11" xr3:uid="{B8214F10-D87C-4A43-899C-17933F328F7C}" name="Ontario County Vote Results" dataDxfId="109" totalsRowDxfId="108"/>
    <tableColumn id="10" xr3:uid="{D4F04DEC-E619-4939-9992-BAB7BFC985A2}" name="Seneca County Vote Results" dataDxfId="107" totalsRowDxfId="106"/>
    <tableColumn id="7" xr3:uid="{DFE6BF67-4B96-48F4-BE6D-7827A3CE9E85}" name="Steuben County Vote Results" dataDxfId="105" totalsRowDxfId="104"/>
    <tableColumn id="3" xr3:uid="{4A9F3B25-4DCE-491D-9AB7-1211462FC706}" name="Wayne County Vote Results" dataDxfId="103" totalsRowDxfId="102"/>
    <tableColumn id="4" xr3:uid="{50C00CC7-118C-45E8-8164-E9DB9A91E6B3}" name="Yates County Vote Results" totalsRowFunction="sum" dataDxfId="101" totalsRowDxfId="100"/>
    <tableColumn id="6" xr3:uid="{F6374326-092D-49D5-A0B4-6C1A169EE8EF}" name="Total Votes by Party" totalsRowFunction="custom" dataDxfId="99" totalsRowDxfId="98">
      <calculatedColumnFormula>SUM(SupremeCourtJusticeJudicialDistrict7General[[#This Row],[Cayuga County Vote Results]:[Yates County Vote Results]])</calculatedColumnFormula>
      <totalsRowFormula>SUM(SupremeCourtJusticeJudicialDistrict5General[[#This Row],[Herkimer County Vote Results]:[Oswego County Vote Results]])</totalsRowFormula>
    </tableColumn>
    <tableColumn id="5" xr3:uid="{9672B4BB-01A8-40E4-818D-685CC958D739}" name="Total Votes by Candidate" dataDxfId="97" totalsRowDxfId="96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1" xr:uid="{706F2144-A5E3-475B-A27C-A16ED434F5AA}" name="SupremeCourtJusticeJudicialDistrict8General" displayName="SupremeCourtJusticeJudicialDistrict8General" ref="A2:K12" totalsRowCount="1" headerRowDxfId="95" dataDxfId="93" headerRowBorderDxfId="94" tableBorderDxfId="92" totalsRowBorderDxfId="91">
  <autoFilter ref="A2:K11" xr:uid="{BA26D69A-8223-4C72-ACE7-80CECD81303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101431C6-72DF-4D69-A4E2-7BC01831D242}" name="Candidate Name (Party)" totalsRowLabel="Total Votes by County" dataDxfId="90" totalsRowDxfId="89"/>
    <tableColumn id="2" xr3:uid="{A8612375-1AFD-4EA9-8007-1646FDF863E1}" name="Allegany County Vote Results" totalsRowFunction="sum" dataDxfId="88" totalsRowDxfId="87"/>
    <tableColumn id="9" xr3:uid="{525D5304-6EFA-4839-AF28-7100F82A7874}" name="Cattaraugus County Vote Results" dataDxfId="86" totalsRowDxfId="85"/>
    <tableColumn id="8" xr3:uid="{AAFC365B-E398-40A2-AAE9-F43158F073A6}" name="Chautauqua County Vote Results" dataDxfId="84" totalsRowDxfId="83"/>
    <tableColumn id="11" xr3:uid="{928C9A69-A0C8-4E57-AF8F-6E0939E0D1E3}" name="Erie County Vote Results" dataDxfId="82" totalsRowDxfId="81"/>
    <tableColumn id="10" xr3:uid="{D4B54242-76BB-42E0-AA97-DA9111B2B04C}" name="Genesee County Vote Results" dataDxfId="80" totalsRowDxfId="79"/>
    <tableColumn id="7" xr3:uid="{31C1FA06-5AAF-47AE-9947-D1C26C4BB6B5}" name="Niagara County Vote Results" dataDxfId="78" totalsRowDxfId="77"/>
    <tableColumn id="3" xr3:uid="{FBD7B710-780E-49B4-93B9-D659A147602A}" name="Orleans County Vote Results" dataDxfId="76" totalsRowDxfId="75"/>
    <tableColumn id="4" xr3:uid="{99A560E5-4B88-4C7D-B0A5-4186BF9CFFE1}" name="Wyoming County Vote Results" totalsRowFunction="sum" dataDxfId="74" totalsRowDxfId="73"/>
    <tableColumn id="6" xr3:uid="{DD91AA70-7738-47B5-B91F-097632FA7B33}" name="Total Votes by Party" totalsRowFunction="custom" dataDxfId="72" totalsRowDxfId="71">
      <calculatedColumnFormula>SUM(SupremeCourtJusticeJudicialDistrict8General[[#This Row],[Allegany County Vote Results]:[Wyoming County Vote Results]])</calculatedColumnFormula>
      <totalsRowFormula>SUM(SupremeCourtJusticeJudicialDistrict7General[[#This Row],[Cayuga County Vote Results]:[Yates County Vote Results]])</totalsRowFormula>
    </tableColumn>
    <tableColumn id="5" xr3:uid="{7771E77A-7534-4E8B-B1F5-4DEE9A6EA389}" name="Total Votes by Candidate" dataDxfId="70" totalsRowDxfId="69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2" xr:uid="{AA9B1A9A-9144-40F0-8E20-5E9AA604477B}" name="SupremeCourtJusticeJudicialDistrict9General" displayName="SupremeCourtJusticeJudicialDistrict9General" ref="A2:H28" totalsRowCount="1" headerRowDxfId="68" dataDxfId="66" headerRowBorderDxfId="67" tableBorderDxfId="65" totalsRowBorderDxfId="64">
  <autoFilter ref="A2:H27" xr:uid="{56A2BF69-4EF5-460D-AADA-D5565A5D5EA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0C5AB30-EB0D-4976-805A-775921F85975}" name="Candidate Name (Party)" totalsRowLabel="Total Votes by County" dataDxfId="63" totalsRowDxfId="62"/>
    <tableColumn id="2" xr3:uid="{182EC548-1E95-4E2C-846E-88246439B360}" name="Dutchess County Vote Results" totalsRowFunction="sum" dataDxfId="61" totalsRowDxfId="60"/>
    <tableColumn id="9" xr3:uid="{808B4ED7-853A-4A59-885E-943C33C9E561}" name="Orange County Vote Results" dataDxfId="59" totalsRowDxfId="58"/>
    <tableColumn id="8" xr3:uid="{C5B77640-8962-4CA3-9A9F-F4768E6F9D7B}" name="Putnam County Vote Results" dataDxfId="57" totalsRowDxfId="56"/>
    <tableColumn id="3" xr3:uid="{A97C5F10-B19C-4011-AABE-E2573F573617}" name="Rockland County Vote Results" dataDxfId="55" totalsRowDxfId="54"/>
    <tableColumn id="4" xr3:uid="{87239EA8-7A82-4BD2-99E7-8D939580A2BC}" name="Westchester County Vote Results" totalsRowFunction="sum" dataDxfId="53" totalsRowDxfId="52"/>
    <tableColumn id="6" xr3:uid="{2FA7AFCC-1868-42DB-8D50-42D33A861A46}" name="Total Votes by Party" dataDxfId="51"/>
    <tableColumn id="5" xr3:uid="{56D72240-249B-42A1-9977-C51DEE57448D}" name="Total Votes by Candidate" dataDxfId="50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3" xr:uid="{069CAE8A-E3C8-4A46-8A71-98C06410B59B}" name="SupremeCourtJusticeJudicialDistrict10General" displayName="SupremeCourtJusticeJudicialDistrict10General" ref="A2:E34" totalsRowCount="1" headerRowDxfId="49" dataDxfId="47" headerRowBorderDxfId="48" tableBorderDxfId="46" totalsRowBorderDxfId="45">
  <autoFilter ref="A2:E33" xr:uid="{0CCB8D5A-0187-4C70-B3B0-6D4D41A5811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81CEED6-123A-42D4-8372-DBFD67972E98}" name="Candidate Name (Party)" totalsRowLabel="Total Votes by County" dataDxfId="44" totalsRowDxfId="43"/>
    <tableColumn id="2" xr3:uid="{ED8EB700-655C-4361-AE5D-EBE873D09719}" name="Nassau County Vote Results" totalsRowFunction="sum" dataDxfId="42" totalsRowDxfId="41"/>
    <tableColumn id="4" xr3:uid="{F6F0FC48-CC52-4FC4-A1F5-E35332A44B05}" name="Suffolk County Vote Results" totalsRowFunction="sum" dataDxfId="40" totalsRowDxfId="39"/>
    <tableColumn id="3" xr3:uid="{92272E05-286D-47D9-907F-B11BF9AC5EF9}" name="Total Votes by Party" dataDxfId="38"/>
    <tableColumn id="5" xr3:uid="{DB511FF3-768C-4CD3-8E1A-FB4977E8656D}" name="Total Votes by Candidate" dataDxfId="37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9"/>
  <sheetViews>
    <sheetView tabSelected="1" view="pageBreakPreview" zoomScale="60" zoomScaleNormal="100" workbookViewId="0">
      <selection activeCell="C27" sqref="C27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44</v>
      </c>
    </row>
    <row r="2" spans="1:4" ht="24.95" customHeight="1" x14ac:dyDescent="0.2">
      <c r="A2" s="7" t="s">
        <v>5</v>
      </c>
      <c r="B2" s="8" t="s">
        <v>45</v>
      </c>
      <c r="C2" s="9" t="s">
        <v>220</v>
      </c>
      <c r="D2" s="10" t="s">
        <v>4</v>
      </c>
    </row>
    <row r="3" spans="1:4" x14ac:dyDescent="0.2">
      <c r="A3" s="2" t="s">
        <v>46</v>
      </c>
      <c r="B3" s="3">
        <v>394113</v>
      </c>
      <c r="C3" s="11">
        <f>SupremeCourtJusticeJudicialDistrict1General[[#This Row],[New York County Vote Results]]</f>
        <v>394113</v>
      </c>
      <c r="D3" s="12">
        <f>SupremeCourtJusticeJudicialDistrict1General[[#This Row],[Total Votes by Party]]</f>
        <v>394113</v>
      </c>
    </row>
    <row r="4" spans="1:4" x14ac:dyDescent="0.2">
      <c r="A4" s="2" t="s">
        <v>47</v>
      </c>
      <c r="B4" s="3">
        <v>353809</v>
      </c>
      <c r="C4" s="11">
        <f>SupremeCourtJusticeJudicialDistrict1General[[#This Row],[New York County Vote Results]]</f>
        <v>353809</v>
      </c>
      <c r="D4" s="12">
        <f>SupremeCourtJusticeJudicialDistrict1General[[#This Row],[Total Votes by Party]]</f>
        <v>353809</v>
      </c>
    </row>
    <row r="5" spans="1:4" x14ac:dyDescent="0.2">
      <c r="A5" s="2" t="s">
        <v>48</v>
      </c>
      <c r="B5" s="3">
        <v>379135</v>
      </c>
      <c r="C5" s="11">
        <f>SupremeCourtJusticeJudicialDistrict1General[[#This Row],[New York County Vote Results]]</f>
        <v>379135</v>
      </c>
      <c r="D5" s="12">
        <f>SupremeCourtJusticeJudicialDistrict1General[[#This Row],[Total Votes by Party]]</f>
        <v>379135</v>
      </c>
    </row>
    <row r="6" spans="1:4" x14ac:dyDescent="0.2">
      <c r="A6" s="4" t="s">
        <v>0</v>
      </c>
      <c r="B6" s="5">
        <v>487294</v>
      </c>
      <c r="C6" s="11">
        <f>SupremeCourtJusticeJudicialDistrict1General[[#This Row],[New York County Vote Results]]</f>
        <v>487294</v>
      </c>
      <c r="D6" s="13"/>
    </row>
    <row r="7" spans="1:4" x14ac:dyDescent="0.2">
      <c r="A7" s="4" t="s">
        <v>1</v>
      </c>
      <c r="B7" s="5">
        <v>0</v>
      </c>
      <c r="C7" s="11">
        <f>SupremeCourtJusticeJudicialDistrict1General[[#This Row],[New York County Vote Results]]</f>
        <v>0</v>
      </c>
      <c r="D7" s="13"/>
    </row>
    <row r="8" spans="1:4" x14ac:dyDescent="0.2">
      <c r="A8" s="4" t="s">
        <v>2</v>
      </c>
      <c r="B8" s="5">
        <v>6984</v>
      </c>
      <c r="C8" s="11">
        <f>SupremeCourtJusticeJudicialDistrict1General[[#This Row],[New York County Vote Results]]</f>
        <v>6984</v>
      </c>
      <c r="D8" s="13"/>
    </row>
    <row r="9" spans="1:4" hidden="1" x14ac:dyDescent="0.2">
      <c r="A9" s="4" t="s">
        <v>3</v>
      </c>
      <c r="B9" s="6">
        <f>SUBTOTAL(109,SupremeCourtJusticeJudicialDistrict1General[Total Votes by Candidate])</f>
        <v>1127057</v>
      </c>
      <c r="C9" s="11" t="e">
        <f>#REF!</f>
        <v>#REF!</v>
      </c>
      <c r="D9" s="13"/>
    </row>
  </sheetData>
  <phoneticPr fontId="1" type="noConversion"/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4" manualBreakCount="4">
    <brk id="38" max="16383" man="1"/>
    <brk id="72" max="16383" man="1"/>
    <brk id="119" max="16383" man="1"/>
    <brk id="151" max="16383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05F02-30A4-453C-A03C-FED3C27DDFDC}">
  <sheetPr>
    <pageSetUpPr fitToPage="1"/>
  </sheetPr>
  <dimension ref="A1:D15"/>
  <sheetViews>
    <sheetView workbookViewId="0">
      <selection activeCell="A29" sqref="A3:O66"/>
    </sheetView>
  </sheetViews>
  <sheetFormatPr defaultRowHeight="12.75" x14ac:dyDescent="0.2"/>
  <cols>
    <col min="1" max="1" width="26.285156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182</v>
      </c>
    </row>
    <row r="2" spans="1:4" ht="24.95" customHeight="1" x14ac:dyDescent="0.2">
      <c r="A2" s="7" t="s">
        <v>5</v>
      </c>
      <c r="B2" s="8" t="s">
        <v>183</v>
      </c>
      <c r="C2" s="9" t="s">
        <v>220</v>
      </c>
      <c r="D2" s="10" t="s">
        <v>4</v>
      </c>
    </row>
    <row r="3" spans="1:4" x14ac:dyDescent="0.2">
      <c r="A3" s="2" t="s">
        <v>184</v>
      </c>
      <c r="B3" s="3">
        <v>343247</v>
      </c>
      <c r="C3" s="11">
        <f>SupremeCourtJusticeJudicialDistrict11General[[#This Row],[Queens County Vote Results]]</f>
        <v>343247</v>
      </c>
      <c r="D3" s="12">
        <f>SupremeCourtJusticeJudicialDistrict11General[[#This Row],[Total Votes by Party]]</f>
        <v>343247</v>
      </c>
    </row>
    <row r="4" spans="1:4" x14ac:dyDescent="0.2">
      <c r="A4" s="2" t="s">
        <v>185</v>
      </c>
      <c r="B4" s="3">
        <v>279768</v>
      </c>
      <c r="C4" s="11">
        <f>SupremeCourtJusticeJudicialDistrict11General[[#This Row],[Queens County Vote Results]]</f>
        <v>279768</v>
      </c>
      <c r="D4" s="12">
        <f>SupremeCourtJusticeJudicialDistrict11General[[#This Row],[Total Votes by Party]]</f>
        <v>279768</v>
      </c>
    </row>
    <row r="5" spans="1:4" x14ac:dyDescent="0.2">
      <c r="A5" s="2" t="s">
        <v>186</v>
      </c>
      <c r="B5" s="3">
        <v>303064</v>
      </c>
      <c r="C5" s="11">
        <f>SupremeCourtJusticeJudicialDistrict11General[[#This Row],[Queens County Vote Results]]</f>
        <v>303064</v>
      </c>
      <c r="D5" s="12">
        <f>SUM(SupremeCourtJusticeJudicialDistrict11General[[#This Row],[Total Votes by Party]],C9)</f>
        <v>370742</v>
      </c>
    </row>
    <row r="6" spans="1:4" x14ac:dyDescent="0.2">
      <c r="A6" s="2" t="s">
        <v>187</v>
      </c>
      <c r="B6" s="3">
        <v>294657</v>
      </c>
      <c r="C6" s="11">
        <f>SupremeCourtJusticeJudicialDistrict11General[[#This Row],[Queens County Vote Results]]</f>
        <v>294657</v>
      </c>
      <c r="D6" s="12">
        <f>SupremeCourtJusticeJudicialDistrict11General[[#This Row],[Total Votes by Party]]</f>
        <v>294657</v>
      </c>
    </row>
    <row r="7" spans="1:4" x14ac:dyDescent="0.2">
      <c r="A7" s="2" t="s">
        <v>188</v>
      </c>
      <c r="B7" s="3">
        <v>302377</v>
      </c>
      <c r="C7" s="11">
        <f>SupremeCourtJusticeJudicialDistrict11General[[#This Row],[Queens County Vote Results]]</f>
        <v>302377</v>
      </c>
      <c r="D7" s="12">
        <f>SupremeCourtJusticeJudicialDistrict11General[[#This Row],[Total Votes by Party]]</f>
        <v>302377</v>
      </c>
    </row>
    <row r="8" spans="1:4" x14ac:dyDescent="0.2">
      <c r="A8" s="2" t="s">
        <v>189</v>
      </c>
      <c r="B8" s="3">
        <v>81142</v>
      </c>
      <c r="C8" s="11">
        <f>SupremeCourtJusticeJudicialDistrict11General[[#This Row],[Queens County Vote Results]]</f>
        <v>81142</v>
      </c>
      <c r="D8" s="12">
        <f>SUM(SupremeCourtJusticeJudicialDistrict11General[[#This Row],[Total Votes by Party]],C10)</f>
        <v>91536</v>
      </c>
    </row>
    <row r="9" spans="1:4" x14ac:dyDescent="0.2">
      <c r="A9" s="2" t="s">
        <v>190</v>
      </c>
      <c r="B9" s="3">
        <v>67678</v>
      </c>
      <c r="C9" s="11">
        <f>SupremeCourtJusticeJudicialDistrict11General[[#This Row],[Queens County Vote Results]]</f>
        <v>67678</v>
      </c>
      <c r="D9" s="13"/>
    </row>
    <row r="10" spans="1:4" x14ac:dyDescent="0.2">
      <c r="A10" s="2" t="s">
        <v>191</v>
      </c>
      <c r="B10" s="3">
        <v>10394</v>
      </c>
      <c r="C10" s="11">
        <f>SupremeCourtJusticeJudicialDistrict11General[[#This Row],[Queens County Vote Results]]</f>
        <v>10394</v>
      </c>
      <c r="D10" s="13"/>
    </row>
    <row r="11" spans="1:4" x14ac:dyDescent="0.2">
      <c r="A11" s="2" t="s">
        <v>219</v>
      </c>
      <c r="B11" s="3">
        <v>23041</v>
      </c>
      <c r="C11" s="11">
        <f>SupremeCourtJusticeJudicialDistrict11General[[#This Row],[Queens County Vote Results]]</f>
        <v>23041</v>
      </c>
      <c r="D11" s="13"/>
    </row>
    <row r="12" spans="1:4" x14ac:dyDescent="0.2">
      <c r="A12" s="4" t="s">
        <v>0</v>
      </c>
      <c r="B12" s="5">
        <v>811497</v>
      </c>
      <c r="C12" s="11">
        <f>SupremeCourtJusticeJudicialDistrict11General[[#This Row],[Queens County Vote Results]]</f>
        <v>811497</v>
      </c>
      <c r="D12" s="13"/>
    </row>
    <row r="13" spans="1:4" x14ac:dyDescent="0.2">
      <c r="A13" s="4" t="s">
        <v>1</v>
      </c>
      <c r="B13" s="5">
        <v>0</v>
      </c>
      <c r="C13" s="11">
        <f>SupremeCourtJusticeJudicialDistrict11General[[#This Row],[Queens County Vote Results]]</f>
        <v>0</v>
      </c>
      <c r="D13" s="13"/>
    </row>
    <row r="14" spans="1:4" x14ac:dyDescent="0.2">
      <c r="A14" s="4" t="s">
        <v>2</v>
      </c>
      <c r="B14" s="5">
        <v>4680</v>
      </c>
      <c r="C14" s="11">
        <f>SupremeCourtJusticeJudicialDistrict11General[[#This Row],[Queens County Vote Results]]</f>
        <v>4680</v>
      </c>
      <c r="D14" s="13"/>
    </row>
    <row r="15" spans="1:4" hidden="1" x14ac:dyDescent="0.2">
      <c r="A15" s="4" t="s">
        <v>3</v>
      </c>
      <c r="B15" s="6">
        <f>SUBTOTAL(109,SupremeCourtJusticeJudicialDistrict11General[Total Votes by Candidate])</f>
        <v>1682327</v>
      </c>
      <c r="C15" s="11">
        <f>SUM(SupremeCourtJusticeJudicialDistrict9General[[#This Row],[Dutchess County Vote Results]:[Westchester County Vote Results]])</f>
        <v>32789</v>
      </c>
      <c r="D15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CACF-91DA-44D1-B090-354AAE1C1B17}">
  <sheetPr>
    <pageSetUpPr fitToPage="1"/>
  </sheetPr>
  <dimension ref="A1:D2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192</v>
      </c>
    </row>
    <row r="2" spans="1:4" ht="24.95" customHeight="1" x14ac:dyDescent="0.2">
      <c r="A2" s="7" t="s">
        <v>5</v>
      </c>
      <c r="B2" s="8" t="s">
        <v>193</v>
      </c>
      <c r="C2" s="9" t="s">
        <v>220</v>
      </c>
      <c r="D2" s="10" t="s">
        <v>4</v>
      </c>
    </row>
    <row r="3" spans="1:4" x14ac:dyDescent="0.2">
      <c r="A3" s="2" t="s">
        <v>194</v>
      </c>
      <c r="B3" s="3">
        <v>216002</v>
      </c>
      <c r="C3" s="11">
        <f>SupremeCourtJusticeJudicialDistrict12General[[#This Row],[Bronx County Vote Results]]</f>
        <v>216002</v>
      </c>
      <c r="D3" s="12">
        <f>SupremeCourtJusticeJudicialDistrict12General[[#This Row],[Total Votes by Party]]</f>
        <v>216002</v>
      </c>
    </row>
    <row r="4" spans="1:4" x14ac:dyDescent="0.2">
      <c r="A4" s="2" t="s">
        <v>195</v>
      </c>
      <c r="B4" s="3">
        <v>185116</v>
      </c>
      <c r="C4" s="11">
        <f>SupremeCourtJusticeJudicialDistrict12General[[#This Row],[Bronx County Vote Results]]</f>
        <v>185116</v>
      </c>
      <c r="D4" s="12">
        <f>SupremeCourtJusticeJudicialDistrict12General[[#This Row],[Total Votes by Party]]</f>
        <v>185116</v>
      </c>
    </row>
    <row r="5" spans="1:4" x14ac:dyDescent="0.2">
      <c r="A5" s="2" t="s">
        <v>196</v>
      </c>
      <c r="B5" s="3">
        <v>190184</v>
      </c>
      <c r="C5" s="11">
        <f>SupremeCourtJusticeJudicialDistrict12General[[#This Row],[Bronx County Vote Results]]</f>
        <v>190184</v>
      </c>
      <c r="D5" s="12">
        <f>SupremeCourtJusticeJudicialDistrict12General[[#This Row],[Total Votes by Party]]</f>
        <v>190184</v>
      </c>
    </row>
    <row r="6" spans="1:4" x14ac:dyDescent="0.2">
      <c r="A6" s="2" t="s">
        <v>197</v>
      </c>
      <c r="B6" s="3">
        <v>188835</v>
      </c>
      <c r="C6" s="11">
        <f>SupremeCourtJusticeJudicialDistrict12General[[#This Row],[Bronx County Vote Results]]</f>
        <v>188835</v>
      </c>
      <c r="D6" s="12">
        <f>SupremeCourtJusticeJudicialDistrict12General[[#This Row],[Total Votes by Party]]</f>
        <v>188835</v>
      </c>
    </row>
    <row r="7" spans="1:4" x14ac:dyDescent="0.2">
      <c r="A7" s="2" t="s">
        <v>198</v>
      </c>
      <c r="B7" s="3">
        <v>192661</v>
      </c>
      <c r="C7" s="11">
        <f>SupremeCourtJusticeJudicialDistrict12General[[#This Row],[Bronx County Vote Results]]</f>
        <v>192661</v>
      </c>
      <c r="D7" s="12">
        <f>SupremeCourtJusticeJudicialDistrict12General[[#This Row],[Total Votes by Party]]</f>
        <v>192661</v>
      </c>
    </row>
    <row r="8" spans="1:4" x14ac:dyDescent="0.2">
      <c r="A8" s="2" t="s">
        <v>199</v>
      </c>
      <c r="B8" s="3">
        <v>178136</v>
      </c>
      <c r="C8" s="11">
        <f>SupremeCourtJusticeJudicialDistrict12General[[#This Row],[Bronx County Vote Results]]</f>
        <v>178136</v>
      </c>
      <c r="D8" s="12">
        <f>SupremeCourtJusticeJudicialDistrict12General[[#This Row],[Total Votes by Party]]</f>
        <v>178136</v>
      </c>
    </row>
    <row r="9" spans="1:4" x14ac:dyDescent="0.2">
      <c r="A9" s="2" t="s">
        <v>200</v>
      </c>
      <c r="B9" s="3">
        <v>177216</v>
      </c>
      <c r="C9" s="11">
        <f>SupremeCourtJusticeJudicialDistrict12General[[#This Row],[Bronx County Vote Results]]</f>
        <v>177216</v>
      </c>
      <c r="D9" s="12">
        <f>SupremeCourtJusticeJudicialDistrict12General[[#This Row],[Total Votes by Party]]</f>
        <v>177216</v>
      </c>
    </row>
    <row r="10" spans="1:4" x14ac:dyDescent="0.2">
      <c r="A10" s="2" t="s">
        <v>201</v>
      </c>
      <c r="B10" s="3">
        <v>183626</v>
      </c>
      <c r="C10" s="11">
        <f>SupremeCourtJusticeJudicialDistrict12General[[#This Row],[Bronx County Vote Results]]</f>
        <v>183626</v>
      </c>
      <c r="D10" s="12">
        <f>SupremeCourtJusticeJudicialDistrict12General[[#This Row],[Total Votes by Party]]</f>
        <v>183626</v>
      </c>
    </row>
    <row r="11" spans="1:4" x14ac:dyDescent="0.2">
      <c r="A11" s="2" t="s">
        <v>202</v>
      </c>
      <c r="B11" s="3">
        <v>21871</v>
      </c>
      <c r="C11" s="11">
        <f>SupremeCourtJusticeJudicialDistrict12General[[#This Row],[Bronx County Vote Results]]</f>
        <v>21871</v>
      </c>
      <c r="D11" s="12">
        <f>SupremeCourtJusticeJudicialDistrict12General[[#This Row],[Total Votes by Party]]</f>
        <v>21871</v>
      </c>
    </row>
    <row r="12" spans="1:4" x14ac:dyDescent="0.2">
      <c r="A12" s="2" t="s">
        <v>203</v>
      </c>
      <c r="B12" s="3">
        <v>18276</v>
      </c>
      <c r="C12" s="11">
        <f>SupremeCourtJusticeJudicialDistrict12General[[#This Row],[Bronx County Vote Results]]</f>
        <v>18276</v>
      </c>
      <c r="D12" s="12">
        <f>SupremeCourtJusticeJudicialDistrict12General[[#This Row],[Total Votes by Party]]</f>
        <v>18276</v>
      </c>
    </row>
    <row r="13" spans="1:4" x14ac:dyDescent="0.2">
      <c r="A13" s="2" t="s">
        <v>204</v>
      </c>
      <c r="B13" s="3">
        <v>19348</v>
      </c>
      <c r="C13" s="11">
        <f>SupremeCourtJusticeJudicialDistrict12General[[#This Row],[Bronx County Vote Results]]</f>
        <v>19348</v>
      </c>
      <c r="D13" s="12">
        <f>SupremeCourtJusticeJudicialDistrict12General[[#This Row],[Total Votes by Party]]</f>
        <v>19348</v>
      </c>
    </row>
    <row r="14" spans="1:4" x14ac:dyDescent="0.2">
      <c r="A14" s="2" t="s">
        <v>205</v>
      </c>
      <c r="B14" s="3">
        <v>13567</v>
      </c>
      <c r="C14" s="11">
        <f>SupremeCourtJusticeJudicialDistrict12General[[#This Row],[Bronx County Vote Results]]</f>
        <v>13567</v>
      </c>
      <c r="D14" s="12">
        <f>SupremeCourtJusticeJudicialDistrict12General[[#This Row],[Total Votes by Party]]</f>
        <v>13567</v>
      </c>
    </row>
    <row r="15" spans="1:4" x14ac:dyDescent="0.2">
      <c r="A15" s="2" t="s">
        <v>206</v>
      </c>
      <c r="B15" s="3">
        <v>8934</v>
      </c>
      <c r="C15" s="11">
        <f>SupremeCourtJusticeJudicialDistrict12General[[#This Row],[Bronx County Vote Results]]</f>
        <v>8934</v>
      </c>
      <c r="D15" s="12">
        <f>SupremeCourtJusticeJudicialDistrict12General[[#This Row],[Total Votes by Party]]</f>
        <v>8934</v>
      </c>
    </row>
    <row r="16" spans="1:4" x14ac:dyDescent="0.2">
      <c r="A16" s="2" t="s">
        <v>207</v>
      </c>
      <c r="B16" s="3">
        <v>8511</v>
      </c>
      <c r="C16" s="11">
        <f>SupremeCourtJusticeJudicialDistrict12General[[#This Row],[Bronx County Vote Results]]</f>
        <v>8511</v>
      </c>
      <c r="D16" s="12">
        <f>SupremeCourtJusticeJudicialDistrict12General[[#This Row],[Total Votes by Party]]</f>
        <v>8511</v>
      </c>
    </row>
    <row r="17" spans="1:4" x14ac:dyDescent="0.2">
      <c r="A17" s="2" t="s">
        <v>208</v>
      </c>
      <c r="B17" s="3">
        <v>11444</v>
      </c>
      <c r="C17" s="11">
        <f>SupremeCourtJusticeJudicialDistrict12General[[#This Row],[Bronx County Vote Results]]</f>
        <v>11444</v>
      </c>
      <c r="D17" s="12">
        <f>SupremeCourtJusticeJudicialDistrict12General[[#This Row],[Total Votes by Party]]</f>
        <v>11444</v>
      </c>
    </row>
    <row r="18" spans="1:4" x14ac:dyDescent="0.2">
      <c r="A18" s="2" t="s">
        <v>209</v>
      </c>
      <c r="B18" s="3">
        <v>9760</v>
      </c>
      <c r="C18" s="11">
        <f>SupremeCourtJusticeJudicialDistrict12General[[#This Row],[Bronx County Vote Results]]</f>
        <v>9760</v>
      </c>
      <c r="D18" s="12">
        <f>SupremeCourtJusticeJudicialDistrict12General[[#This Row],[Total Votes by Party]]</f>
        <v>9760</v>
      </c>
    </row>
    <row r="19" spans="1:4" x14ac:dyDescent="0.2">
      <c r="A19" s="2" t="s">
        <v>210</v>
      </c>
      <c r="B19" s="3">
        <v>8948</v>
      </c>
      <c r="C19" s="11">
        <f>SupremeCourtJusticeJudicialDistrict12General[[#This Row],[Bronx County Vote Results]]</f>
        <v>8948</v>
      </c>
      <c r="D19" s="12">
        <f>SupremeCourtJusticeJudicialDistrict12General[[#This Row],[Total Votes by Party]]</f>
        <v>8948</v>
      </c>
    </row>
    <row r="20" spans="1:4" x14ac:dyDescent="0.2">
      <c r="A20" s="4" t="s">
        <v>0</v>
      </c>
      <c r="B20" s="5">
        <v>706550</v>
      </c>
      <c r="C20" s="11">
        <f>SupremeCourtJusticeJudicialDistrict12General[[#This Row],[Bronx County Vote Results]]</f>
        <v>706550</v>
      </c>
      <c r="D20" s="13"/>
    </row>
    <row r="21" spans="1:4" x14ac:dyDescent="0.2">
      <c r="A21" s="4" t="s">
        <v>1</v>
      </c>
      <c r="B21" s="5">
        <v>0</v>
      </c>
      <c r="C21" s="11">
        <f>SupremeCourtJusticeJudicialDistrict12General[[#This Row],[Bronx County Vote Results]]</f>
        <v>0</v>
      </c>
      <c r="D21" s="13"/>
    </row>
    <row r="22" spans="1:4" x14ac:dyDescent="0.2">
      <c r="A22" s="4" t="s">
        <v>2</v>
      </c>
      <c r="B22" s="5">
        <v>1535</v>
      </c>
      <c r="C22" s="11">
        <f>SupremeCourtJusticeJudicialDistrict12General[[#This Row],[Bronx County Vote Results]]</f>
        <v>1535</v>
      </c>
      <c r="D22" s="13"/>
    </row>
    <row r="23" spans="1:4" hidden="1" x14ac:dyDescent="0.2">
      <c r="A23" s="4" t="s">
        <v>3</v>
      </c>
      <c r="B23" s="6">
        <f>SUBTOTAL(109,SupremeCourtJusticeJudicialDistrict12General[Total Votes by Candidate])</f>
        <v>1632435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465CE-704F-450E-85D0-6C33023045D6}">
  <sheetPr>
    <pageSetUpPr fitToPage="1"/>
  </sheetPr>
  <dimension ref="A1:D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211</v>
      </c>
    </row>
    <row r="2" spans="1:4" ht="24.95" customHeight="1" x14ac:dyDescent="0.2">
      <c r="A2" s="7" t="s">
        <v>5</v>
      </c>
      <c r="B2" s="8" t="s">
        <v>22</v>
      </c>
      <c r="C2" s="9" t="s">
        <v>220</v>
      </c>
      <c r="D2" s="10" t="s">
        <v>4</v>
      </c>
    </row>
    <row r="3" spans="1:4" x14ac:dyDescent="0.2">
      <c r="A3" s="2" t="s">
        <v>212</v>
      </c>
      <c r="B3" s="3">
        <v>66440</v>
      </c>
      <c r="C3" s="11">
        <f>SupremeCourtJusticeJudicialDistrict13General[[#This Row],[Richmond County Vote Results]]</f>
        <v>66440</v>
      </c>
      <c r="D3" s="12">
        <f>SUM(SupremeCourtJusticeJudicialDistrict13General[[#This Row],[Total Votes by Party]],C5,C7)</f>
        <v>90155</v>
      </c>
    </row>
    <row r="4" spans="1:4" x14ac:dyDescent="0.2">
      <c r="A4" s="2" t="s">
        <v>213</v>
      </c>
      <c r="B4" s="3">
        <v>58570</v>
      </c>
      <c r="C4" s="11">
        <f>SupremeCourtJusticeJudicialDistrict13General[[#This Row],[Richmond County Vote Results]]</f>
        <v>58570</v>
      </c>
      <c r="D4" s="12">
        <f>SUM(SupremeCourtJusticeJudicialDistrict13General[[#This Row],[Total Votes by Party]],C6)</f>
        <v>67797</v>
      </c>
    </row>
    <row r="5" spans="1:4" x14ac:dyDescent="0.2">
      <c r="A5" s="2" t="s">
        <v>214</v>
      </c>
      <c r="B5" s="3">
        <v>10509</v>
      </c>
      <c r="C5" s="11">
        <f>SupremeCourtJusticeJudicialDistrict13General[[#This Row],[Richmond County Vote Results]]</f>
        <v>10509</v>
      </c>
      <c r="D5" s="13"/>
    </row>
    <row r="6" spans="1:4" x14ac:dyDescent="0.2">
      <c r="A6" s="2" t="s">
        <v>215</v>
      </c>
      <c r="B6" s="3">
        <v>9227</v>
      </c>
      <c r="C6" s="11">
        <f>SupremeCourtJusticeJudicialDistrict13General[[#This Row],[Richmond County Vote Results]]</f>
        <v>9227</v>
      </c>
      <c r="D6" s="13"/>
    </row>
    <row r="7" spans="1:4" x14ac:dyDescent="0.2">
      <c r="A7" s="2" t="s">
        <v>216</v>
      </c>
      <c r="B7" s="3">
        <v>13206</v>
      </c>
      <c r="C7" s="11">
        <f>SupremeCourtJusticeJudicialDistrict13General[[#This Row],[Richmond County Vote Results]]</f>
        <v>13206</v>
      </c>
      <c r="D7" s="13"/>
    </row>
    <row r="8" spans="1:4" x14ac:dyDescent="0.2">
      <c r="A8" s="2" t="s">
        <v>217</v>
      </c>
      <c r="B8" s="3">
        <v>20171</v>
      </c>
      <c r="C8" s="11">
        <f>SupremeCourtJusticeJudicialDistrict13General[[#This Row],[Richmond County Vote Results]]</f>
        <v>20171</v>
      </c>
      <c r="D8" s="13"/>
    </row>
    <row r="9" spans="1:4" x14ac:dyDescent="0.2">
      <c r="A9" s="4" t="s">
        <v>0</v>
      </c>
      <c r="B9" s="5">
        <v>101066</v>
      </c>
      <c r="C9" s="11">
        <f>SupremeCourtJusticeJudicialDistrict13General[[#This Row],[Richmond County Vote Results]]</f>
        <v>101066</v>
      </c>
      <c r="D9" s="13"/>
    </row>
    <row r="10" spans="1:4" x14ac:dyDescent="0.2">
      <c r="A10" s="4" t="s">
        <v>1</v>
      </c>
      <c r="B10" s="5">
        <v>0</v>
      </c>
      <c r="C10" s="11">
        <f>SupremeCourtJusticeJudicialDistrict13General[[#This Row],[Richmond County Vote Results]]</f>
        <v>0</v>
      </c>
      <c r="D10" s="13"/>
    </row>
    <row r="11" spans="1:4" x14ac:dyDescent="0.2">
      <c r="A11" s="4" t="s">
        <v>2</v>
      </c>
      <c r="B11" s="5">
        <v>1847</v>
      </c>
      <c r="C11" s="11">
        <f>SupremeCourtJusticeJudicialDistrict13General[[#This Row],[Richmond County Vote Results]]</f>
        <v>1847</v>
      </c>
      <c r="D11" s="13"/>
    </row>
    <row r="12" spans="1:4" hidden="1" x14ac:dyDescent="0.2">
      <c r="A12" s="4" t="s">
        <v>3</v>
      </c>
      <c r="B12" s="6">
        <f>SUBTOTAL(109,SupremeCourtJusticeJudicialDistrict13General[Total Votes by Candidate])</f>
        <v>157952</v>
      </c>
      <c r="C12" s="11">
        <f>SupremeCourtJusticeJudicialDistrict12General[[#This Row],[Bronx County Vote Results]]</f>
        <v>18276</v>
      </c>
      <c r="D12" s="12">
        <f>SupremeCourtJusticeJudicialDistrict12General[[#This Row],[Total Votes by Party]]</f>
        <v>18276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D5EF6-9245-4919-A45B-A413F1263EDA}">
  <sheetPr>
    <pageSetUpPr fitToPage="1"/>
  </sheetPr>
  <dimension ref="A1:D30"/>
  <sheetViews>
    <sheetView view="pageBreakPreview" zoomScale="60" zoomScaleNormal="100"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49</v>
      </c>
    </row>
    <row r="2" spans="1:4" ht="24.95" customHeight="1" x14ac:dyDescent="0.2">
      <c r="A2" s="7" t="s">
        <v>5</v>
      </c>
      <c r="B2" s="8" t="s">
        <v>50</v>
      </c>
      <c r="C2" s="9" t="s">
        <v>220</v>
      </c>
      <c r="D2" s="10" t="s">
        <v>4</v>
      </c>
    </row>
    <row r="3" spans="1:4" x14ac:dyDescent="0.2">
      <c r="A3" s="2" t="s">
        <v>51</v>
      </c>
      <c r="B3" s="3">
        <v>447953</v>
      </c>
      <c r="C3" s="11">
        <f>SupremeCourtJusticeJudicialDistrict2General[[#This Row],[Kings County Vote Results]]</f>
        <v>447953</v>
      </c>
      <c r="D3" s="12">
        <f>SUM(SupremeCourtJusticeJudicialDistrict2General[[#This Row],[Total Votes by Party]],C10,C17)</f>
        <v>519773</v>
      </c>
    </row>
    <row r="4" spans="1:4" x14ac:dyDescent="0.2">
      <c r="A4" s="2" t="s">
        <v>52</v>
      </c>
      <c r="B4" s="3">
        <v>420908</v>
      </c>
      <c r="C4" s="11">
        <f>SupremeCourtJusticeJudicialDistrict2General[[#This Row],[Kings County Vote Results]]</f>
        <v>420908</v>
      </c>
      <c r="D4" s="12">
        <f>SUM(SupremeCourtJusticeJudicialDistrict2General[[#This Row],[Total Votes by Party]],C11,C18)</f>
        <v>488934</v>
      </c>
    </row>
    <row r="5" spans="1:4" x14ac:dyDescent="0.2">
      <c r="A5" s="2" t="s">
        <v>53</v>
      </c>
      <c r="B5" s="3">
        <v>383011</v>
      </c>
      <c r="C5" s="11">
        <f>SupremeCourtJusticeJudicialDistrict2General[[#This Row],[Kings County Vote Results]]</f>
        <v>383011</v>
      </c>
      <c r="D5" s="12">
        <f>SUM(SupremeCourtJusticeJudicialDistrict2General[[#This Row],[Total Votes by Party]],C12,C19)</f>
        <v>450407</v>
      </c>
    </row>
    <row r="6" spans="1:4" x14ac:dyDescent="0.2">
      <c r="A6" s="2" t="s">
        <v>54</v>
      </c>
      <c r="B6" s="3">
        <v>423224</v>
      </c>
      <c r="C6" s="11">
        <f>SupremeCourtJusticeJudicialDistrict2General[[#This Row],[Kings County Vote Results]]</f>
        <v>423224</v>
      </c>
      <c r="D6" s="12">
        <f>SupremeCourtJusticeJudicialDistrict2General[[#This Row],[Total Votes by Party]]</f>
        <v>423224</v>
      </c>
    </row>
    <row r="7" spans="1:4" x14ac:dyDescent="0.2">
      <c r="A7" s="2" t="s">
        <v>55</v>
      </c>
      <c r="B7" s="3">
        <v>442989</v>
      </c>
      <c r="C7" s="11">
        <f>SupremeCourtJusticeJudicialDistrict2General[[#This Row],[Kings County Vote Results]]</f>
        <v>442989</v>
      </c>
      <c r="D7" s="12">
        <f>SUM(SupremeCourtJusticeJudicialDistrict2General[[#This Row],[Total Votes by Party]],C14,C21)</f>
        <v>511606</v>
      </c>
    </row>
    <row r="8" spans="1:4" x14ac:dyDescent="0.2">
      <c r="A8" s="2" t="s">
        <v>56</v>
      </c>
      <c r="B8" s="3">
        <v>436565</v>
      </c>
      <c r="C8" s="11">
        <f>SupremeCourtJusticeJudicialDistrict2General[[#This Row],[Kings County Vote Results]]</f>
        <v>436565</v>
      </c>
      <c r="D8" s="12">
        <f>SUM(SupremeCourtJusticeJudicialDistrict2General[[#This Row],[Total Votes by Party]],C15,C22)</f>
        <v>504705</v>
      </c>
    </row>
    <row r="9" spans="1:4" x14ac:dyDescent="0.2">
      <c r="A9" s="2" t="s">
        <v>57</v>
      </c>
      <c r="B9" s="3">
        <v>412838</v>
      </c>
      <c r="C9" s="11">
        <f>SupremeCourtJusticeJudicialDistrict2General[[#This Row],[Kings County Vote Results]]</f>
        <v>412838</v>
      </c>
      <c r="D9" s="12">
        <f>SUM(SupremeCourtJusticeJudicialDistrict2General[[#This Row],[Total Votes by Party]],C16,C23)</f>
        <v>482343</v>
      </c>
    </row>
    <row r="10" spans="1:4" x14ac:dyDescent="0.2">
      <c r="A10" s="2" t="s">
        <v>58</v>
      </c>
      <c r="B10" s="3">
        <v>63149</v>
      </c>
      <c r="C10" s="11">
        <f>SupremeCourtJusticeJudicialDistrict2General[[#This Row],[Kings County Vote Results]]</f>
        <v>63149</v>
      </c>
      <c r="D10" s="13"/>
    </row>
    <row r="11" spans="1:4" x14ac:dyDescent="0.2">
      <c r="A11" s="2" t="s">
        <v>59</v>
      </c>
      <c r="B11" s="3">
        <v>59227</v>
      </c>
      <c r="C11" s="11">
        <f>SupremeCourtJusticeJudicialDistrict2General[[#This Row],[Kings County Vote Results]]</f>
        <v>59227</v>
      </c>
      <c r="D11" s="13"/>
    </row>
    <row r="12" spans="1:4" x14ac:dyDescent="0.2">
      <c r="A12" s="2" t="s">
        <v>60</v>
      </c>
      <c r="B12" s="3">
        <v>58913</v>
      </c>
      <c r="C12" s="11">
        <f>SupremeCourtJusticeJudicialDistrict2General[[#This Row],[Kings County Vote Results]]</f>
        <v>58913</v>
      </c>
      <c r="D12" s="13"/>
    </row>
    <row r="13" spans="1:4" x14ac:dyDescent="0.2">
      <c r="A13" s="2" t="s">
        <v>61</v>
      </c>
      <c r="B13" s="3">
        <v>66964</v>
      </c>
      <c r="C13" s="11">
        <f>SupremeCourtJusticeJudicialDistrict2General[[#This Row],[Kings County Vote Results]]</f>
        <v>66964</v>
      </c>
      <c r="D13" s="12">
        <f>SUM(SupremeCourtJusticeJudicialDistrict2General[[#This Row],[Total Votes by Party]],C20)</f>
        <v>77156</v>
      </c>
    </row>
    <row r="14" spans="1:4" x14ac:dyDescent="0.2">
      <c r="A14" s="2" t="s">
        <v>62</v>
      </c>
      <c r="B14" s="3">
        <v>59328</v>
      </c>
      <c r="C14" s="11">
        <f>SupremeCourtJusticeJudicialDistrict2General[[#This Row],[Kings County Vote Results]]</f>
        <v>59328</v>
      </c>
      <c r="D14" s="13"/>
    </row>
    <row r="15" spans="1:4" x14ac:dyDescent="0.2">
      <c r="A15" s="2" t="s">
        <v>63</v>
      </c>
      <c r="B15" s="3">
        <v>59030</v>
      </c>
      <c r="C15" s="11">
        <f>SupremeCourtJusticeJudicialDistrict2General[[#This Row],[Kings County Vote Results]]</f>
        <v>59030</v>
      </c>
      <c r="D15" s="13"/>
    </row>
    <row r="16" spans="1:4" x14ac:dyDescent="0.2">
      <c r="A16" s="2" t="s">
        <v>64</v>
      </c>
      <c r="B16" s="3">
        <v>60317</v>
      </c>
      <c r="C16" s="11">
        <f>SupremeCourtJusticeJudicialDistrict2General[[#This Row],[Kings County Vote Results]]</f>
        <v>60317</v>
      </c>
      <c r="D16" s="13"/>
    </row>
    <row r="17" spans="1:4" x14ac:dyDescent="0.2">
      <c r="A17" s="2" t="s">
        <v>65</v>
      </c>
      <c r="B17" s="3">
        <v>8671</v>
      </c>
      <c r="C17" s="11">
        <f>SupremeCourtJusticeJudicialDistrict2General[[#This Row],[Kings County Vote Results]]</f>
        <v>8671</v>
      </c>
      <c r="D17" s="13"/>
    </row>
    <row r="18" spans="1:4" x14ac:dyDescent="0.2">
      <c r="A18" s="2" t="s">
        <v>66</v>
      </c>
      <c r="B18" s="3">
        <v>8799</v>
      </c>
      <c r="C18" s="11">
        <f>SupremeCourtJusticeJudicialDistrict2General[[#This Row],[Kings County Vote Results]]</f>
        <v>8799</v>
      </c>
      <c r="D18" s="13"/>
    </row>
    <row r="19" spans="1:4" x14ac:dyDescent="0.2">
      <c r="A19" s="2" t="s">
        <v>67</v>
      </c>
      <c r="B19" s="3">
        <v>8483</v>
      </c>
      <c r="C19" s="11">
        <f>SupremeCourtJusticeJudicialDistrict2General[[#This Row],[Kings County Vote Results]]</f>
        <v>8483</v>
      </c>
      <c r="D19" s="13"/>
    </row>
    <row r="20" spans="1:4" x14ac:dyDescent="0.2">
      <c r="A20" s="2" t="s">
        <v>68</v>
      </c>
      <c r="B20" s="3">
        <v>10192</v>
      </c>
      <c r="C20" s="11">
        <f>SupremeCourtJusticeJudicialDistrict2General[[#This Row],[Kings County Vote Results]]</f>
        <v>10192</v>
      </c>
      <c r="D20" s="13"/>
    </row>
    <row r="21" spans="1:4" x14ac:dyDescent="0.2">
      <c r="A21" s="2" t="s">
        <v>69</v>
      </c>
      <c r="B21" s="3">
        <v>9289</v>
      </c>
      <c r="C21" s="11">
        <f>SupremeCourtJusticeJudicialDistrict2General[[#This Row],[Kings County Vote Results]]</f>
        <v>9289</v>
      </c>
      <c r="D21" s="13"/>
    </row>
    <row r="22" spans="1:4" x14ac:dyDescent="0.2">
      <c r="A22" s="2" t="s">
        <v>70</v>
      </c>
      <c r="B22" s="3">
        <v>9110</v>
      </c>
      <c r="C22" s="11">
        <f>SupremeCourtJusticeJudicialDistrict2General[[#This Row],[Kings County Vote Results]]</f>
        <v>9110</v>
      </c>
      <c r="D22" s="13"/>
    </row>
    <row r="23" spans="1:4" x14ac:dyDescent="0.2">
      <c r="A23" s="2" t="s">
        <v>71</v>
      </c>
      <c r="B23" s="3">
        <v>9188</v>
      </c>
      <c r="C23" s="11">
        <f>SupremeCourtJusticeJudicialDistrict2General[[#This Row],[Kings County Vote Results]]</f>
        <v>9188</v>
      </c>
      <c r="D23" s="13"/>
    </row>
    <row r="24" spans="1:4" x14ac:dyDescent="0.2">
      <c r="A24" s="2" t="s">
        <v>72</v>
      </c>
      <c r="B24" s="3">
        <v>56896</v>
      </c>
      <c r="C24" s="11">
        <f>SupremeCourtJusticeJudicialDistrict2General[[#This Row],[Kings County Vote Results]]</f>
        <v>56896</v>
      </c>
      <c r="D24" s="12">
        <f>SupremeCourtJusticeJudicialDistrict2General[[#This Row],[Total Votes by Party]]</f>
        <v>56896</v>
      </c>
    </row>
    <row r="25" spans="1:4" x14ac:dyDescent="0.2">
      <c r="A25" s="2" t="s">
        <v>73</v>
      </c>
      <c r="B25" s="3">
        <v>55872</v>
      </c>
      <c r="C25" s="11">
        <f>SupremeCourtJusticeJudicialDistrict2General[[#This Row],[Kings County Vote Results]]</f>
        <v>55872</v>
      </c>
      <c r="D25" s="12">
        <f>SupremeCourtJusticeJudicialDistrict2General[[#This Row],[Total Votes by Party]]</f>
        <v>55872</v>
      </c>
    </row>
    <row r="26" spans="1:4" x14ac:dyDescent="0.2">
      <c r="A26" s="2" t="s">
        <v>74</v>
      </c>
      <c r="B26" s="3">
        <v>75806</v>
      </c>
      <c r="C26" s="11">
        <f>SupremeCourtJusticeJudicialDistrict2General[[#This Row],[Kings County Vote Results]]</f>
        <v>75806</v>
      </c>
      <c r="D26" s="12">
        <f>SupremeCourtJusticeJudicialDistrict2General[[#This Row],[Total Votes by Party]]</f>
        <v>75806</v>
      </c>
    </row>
    <row r="27" spans="1:4" x14ac:dyDescent="0.2">
      <c r="A27" s="4" t="s">
        <v>0</v>
      </c>
      <c r="B27" s="5">
        <v>863115</v>
      </c>
      <c r="C27" s="11">
        <f>SupremeCourtJusticeJudicialDistrict2General[[#This Row],[Kings County Vote Results]]</f>
        <v>863115</v>
      </c>
      <c r="D27" s="13"/>
    </row>
    <row r="28" spans="1:4" x14ac:dyDescent="0.2">
      <c r="A28" s="4" t="s">
        <v>1</v>
      </c>
      <c r="B28" s="5">
        <v>0</v>
      </c>
      <c r="C28" s="11">
        <f>SupremeCourtJusticeJudicialDistrict2General[[#This Row],[Kings County Vote Results]]</f>
        <v>0</v>
      </c>
      <c r="D28" s="13"/>
    </row>
    <row r="29" spans="1:4" x14ac:dyDescent="0.2">
      <c r="A29" s="4" t="s">
        <v>2</v>
      </c>
      <c r="B29" s="5">
        <v>5835</v>
      </c>
      <c r="C29" s="11">
        <f>SupremeCourtJusticeJudicialDistrict2General[[#This Row],[Kings County Vote Results]]</f>
        <v>5835</v>
      </c>
      <c r="D29" s="13"/>
    </row>
    <row r="30" spans="1:4" hidden="1" x14ac:dyDescent="0.2">
      <c r="A30" s="4" t="s">
        <v>3</v>
      </c>
      <c r="B30" s="6">
        <f>SUBTOTAL(109,SupremeCourtJusticeJudicialDistrict2General[Total Votes by Candidate])</f>
        <v>3646722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8C772-9CA4-4975-B302-A7D7E7866B1B}">
  <sheetPr>
    <pageSetUpPr fitToPage="1"/>
  </sheetPr>
  <dimension ref="A1:J14"/>
  <sheetViews>
    <sheetView view="pageBreakPreview" zoomScale="60" zoomScaleNormal="100" workbookViewId="0">
      <selection activeCell="A29" sqref="A3:O66"/>
    </sheetView>
  </sheetViews>
  <sheetFormatPr defaultRowHeight="12.75" x14ac:dyDescent="0.2"/>
  <cols>
    <col min="1" max="1" width="25.5703125" customWidth="1"/>
    <col min="2" max="10" width="20.5703125" customWidth="1"/>
    <col min="11" max="12" width="23.5703125" customWidth="1"/>
  </cols>
  <sheetData>
    <row r="1" spans="1:10" ht="24.95" customHeight="1" x14ac:dyDescent="0.2">
      <c r="A1" s="1" t="s">
        <v>75</v>
      </c>
    </row>
    <row r="2" spans="1:10" ht="25.5" x14ac:dyDescent="0.2">
      <c r="A2" s="7" t="s">
        <v>5</v>
      </c>
      <c r="B2" s="8" t="s">
        <v>31</v>
      </c>
      <c r="C2" s="8" t="s">
        <v>26</v>
      </c>
      <c r="D2" s="8" t="s">
        <v>6</v>
      </c>
      <c r="E2" s="8" t="s">
        <v>76</v>
      </c>
      <c r="F2" s="8" t="s">
        <v>7</v>
      </c>
      <c r="G2" s="8" t="s">
        <v>29</v>
      </c>
      <c r="H2" s="8" t="s">
        <v>30</v>
      </c>
      <c r="I2" s="9" t="s">
        <v>220</v>
      </c>
      <c r="J2" s="10" t="s">
        <v>4</v>
      </c>
    </row>
    <row r="3" spans="1:10" x14ac:dyDescent="0.2">
      <c r="A3" s="2" t="s">
        <v>77</v>
      </c>
      <c r="B3" s="3">
        <v>65311</v>
      </c>
      <c r="C3" s="3">
        <v>14833</v>
      </c>
      <c r="D3" s="3">
        <v>7347</v>
      </c>
      <c r="E3" s="3">
        <v>28380</v>
      </c>
      <c r="F3" s="3">
        <v>4370</v>
      </c>
      <c r="G3" s="3">
        <v>10879</v>
      </c>
      <c r="H3" s="3">
        <v>42237</v>
      </c>
      <c r="I3" s="11">
        <f>SUM(SupremeCourtJusticeJudicialDistrict3General[[#This Row],[Albany County Vote Results]:[Ulster County Vote Results]])</f>
        <v>173357</v>
      </c>
      <c r="J3" s="12">
        <f>SUM(SupremeCourtJusticeJudicialDistrict3General[[#This Row],[Total Votes by Party]],I7,I9)</f>
        <v>208150</v>
      </c>
    </row>
    <row r="4" spans="1:10" x14ac:dyDescent="0.2">
      <c r="A4" s="2" t="s">
        <v>78</v>
      </c>
      <c r="B4" s="3">
        <v>65371</v>
      </c>
      <c r="C4" s="3">
        <v>13577</v>
      </c>
      <c r="D4" s="3">
        <v>6608</v>
      </c>
      <c r="E4" s="3">
        <v>26148</v>
      </c>
      <c r="F4" s="3">
        <v>3673</v>
      </c>
      <c r="G4" s="3">
        <v>9567</v>
      </c>
      <c r="H4" s="3">
        <v>38047</v>
      </c>
      <c r="I4" s="11">
        <f>SUM(SupremeCourtJusticeJudicialDistrict3General[[#This Row],[Albany County Vote Results]:[Ulster County Vote Results]])</f>
        <v>162991</v>
      </c>
      <c r="J4" s="12">
        <f>SUM(SupremeCourtJusticeJudicialDistrict3General[[#This Row],[Total Votes by Party]],I8)</f>
        <v>183430</v>
      </c>
    </row>
    <row r="5" spans="1:10" x14ac:dyDescent="0.2">
      <c r="A5" s="2" t="s">
        <v>79</v>
      </c>
      <c r="B5" s="3">
        <v>34805</v>
      </c>
      <c r="C5" s="3">
        <v>10368</v>
      </c>
      <c r="D5" s="3">
        <v>9602</v>
      </c>
      <c r="E5" s="3">
        <v>23902</v>
      </c>
      <c r="F5" s="3">
        <v>6409</v>
      </c>
      <c r="G5" s="3">
        <v>11023</v>
      </c>
      <c r="H5" s="3">
        <v>25104</v>
      </c>
      <c r="I5" s="11">
        <f>SUM(SupremeCourtJusticeJudicialDistrict3General[[#This Row],[Albany County Vote Results]:[Ulster County Vote Results]])</f>
        <v>121213</v>
      </c>
      <c r="J5" s="12">
        <f>SUM(SupremeCourtJusticeJudicialDistrict3General[[#This Row],[Total Votes by Party]],I6,I10)</f>
        <v>152299</v>
      </c>
    </row>
    <row r="6" spans="1:10" x14ac:dyDescent="0.2">
      <c r="A6" s="2" t="s">
        <v>80</v>
      </c>
      <c r="B6" s="3">
        <v>6369</v>
      </c>
      <c r="C6" s="3">
        <v>1806</v>
      </c>
      <c r="D6" s="3">
        <v>1613</v>
      </c>
      <c r="E6" s="3">
        <v>4657</v>
      </c>
      <c r="F6" s="3">
        <v>1101</v>
      </c>
      <c r="G6" s="3">
        <v>1356</v>
      </c>
      <c r="H6" s="3">
        <v>4505</v>
      </c>
      <c r="I6" s="11">
        <f>SUM(SupremeCourtJusticeJudicialDistrict3General[[#This Row],[Albany County Vote Results]:[Ulster County Vote Results]])</f>
        <v>21407</v>
      </c>
      <c r="J6" s="13"/>
    </row>
    <row r="7" spans="1:10" x14ac:dyDescent="0.2">
      <c r="A7" s="2" t="s">
        <v>81</v>
      </c>
      <c r="B7" s="3">
        <v>5918</v>
      </c>
      <c r="C7" s="3">
        <v>1497</v>
      </c>
      <c r="D7" s="3">
        <v>901</v>
      </c>
      <c r="E7" s="3">
        <v>3297</v>
      </c>
      <c r="F7" s="3">
        <v>732</v>
      </c>
      <c r="G7" s="3">
        <v>1162</v>
      </c>
      <c r="H7" s="3">
        <v>5572</v>
      </c>
      <c r="I7" s="11">
        <f>SUM(SupremeCourtJusticeJudicialDistrict3General[[#This Row],[Albany County Vote Results]:[Ulster County Vote Results]])</f>
        <v>19079</v>
      </c>
      <c r="J7" s="13"/>
    </row>
    <row r="8" spans="1:10" x14ac:dyDescent="0.2">
      <c r="A8" s="2" t="s">
        <v>82</v>
      </c>
      <c r="B8" s="3">
        <v>6924</v>
      </c>
      <c r="C8" s="3">
        <v>1613</v>
      </c>
      <c r="D8" s="3">
        <v>944</v>
      </c>
      <c r="E8" s="3">
        <v>3536</v>
      </c>
      <c r="F8" s="3">
        <v>811</v>
      </c>
      <c r="G8" s="3">
        <v>1163</v>
      </c>
      <c r="H8" s="3">
        <v>5448</v>
      </c>
      <c r="I8" s="11">
        <f>SUM(SupremeCourtJusticeJudicialDistrict3General[[#This Row],[Albany County Vote Results]:[Ulster County Vote Results]])</f>
        <v>20439</v>
      </c>
      <c r="J8" s="13"/>
    </row>
    <row r="9" spans="1:10" x14ac:dyDescent="0.2">
      <c r="A9" s="2" t="s">
        <v>83</v>
      </c>
      <c r="B9" s="3">
        <v>5168</v>
      </c>
      <c r="C9" s="3">
        <v>1216</v>
      </c>
      <c r="D9" s="3">
        <v>754</v>
      </c>
      <c r="E9" s="3">
        <v>3702</v>
      </c>
      <c r="F9" s="3">
        <v>678</v>
      </c>
      <c r="G9" s="3">
        <v>973</v>
      </c>
      <c r="H9" s="3">
        <v>3223</v>
      </c>
      <c r="I9" s="11">
        <f>SUM(SupremeCourtJusticeJudicialDistrict3General[[#This Row],[Albany County Vote Results]:[Ulster County Vote Results]])</f>
        <v>15714</v>
      </c>
      <c r="J9" s="13"/>
    </row>
    <row r="10" spans="1:10" x14ac:dyDescent="0.2">
      <c r="A10" s="2" t="s">
        <v>84</v>
      </c>
      <c r="B10" s="3">
        <v>3531</v>
      </c>
      <c r="C10" s="3">
        <v>698</v>
      </c>
      <c r="D10" s="3">
        <v>434</v>
      </c>
      <c r="E10" s="3">
        <v>2286</v>
      </c>
      <c r="F10" s="3">
        <v>347</v>
      </c>
      <c r="G10" s="3">
        <v>619</v>
      </c>
      <c r="H10" s="3">
        <v>1764</v>
      </c>
      <c r="I10" s="11">
        <f>SUM(SupremeCourtJusticeJudicialDistrict3General[[#This Row],[Albany County Vote Results]:[Ulster County Vote Results]])</f>
        <v>9679</v>
      </c>
      <c r="J10" s="13"/>
    </row>
    <row r="11" spans="1:10" x14ac:dyDescent="0.2">
      <c r="A11" s="4" t="s">
        <v>0</v>
      </c>
      <c r="B11" s="3">
        <v>40647</v>
      </c>
      <c r="C11" s="3">
        <v>14136</v>
      </c>
      <c r="D11" s="3">
        <v>11972</v>
      </c>
      <c r="E11" s="3">
        <v>28948</v>
      </c>
      <c r="F11" s="3">
        <v>6831</v>
      </c>
      <c r="G11" s="3">
        <v>14277</v>
      </c>
      <c r="H11" s="3">
        <v>33464</v>
      </c>
      <c r="I11" s="11">
        <f>SUM(SupremeCourtJusticeJudicialDistrict3General[[#This Row],[Albany County Vote Results]:[Ulster County Vote Results]])</f>
        <v>150275</v>
      </c>
      <c r="J11" s="13"/>
    </row>
    <row r="12" spans="1:10" x14ac:dyDescent="0.2">
      <c r="A12" s="4" t="s">
        <v>1</v>
      </c>
      <c r="B12" s="3">
        <v>188</v>
      </c>
      <c r="C12" s="3">
        <v>35</v>
      </c>
      <c r="D12" s="3">
        <v>18</v>
      </c>
      <c r="E12" s="3">
        <v>4</v>
      </c>
      <c r="F12" s="3">
        <v>8</v>
      </c>
      <c r="G12" s="3">
        <v>17</v>
      </c>
      <c r="H12" s="3">
        <v>67</v>
      </c>
      <c r="I12" s="11">
        <f>SUM(SupremeCourtJusticeJudicialDistrict3General[[#This Row],[Albany County Vote Results]:[Ulster County Vote Results]])</f>
        <v>337</v>
      </c>
      <c r="J12" s="13"/>
    </row>
    <row r="13" spans="1:10" x14ac:dyDescent="0.2">
      <c r="A13" s="4" t="s">
        <v>2</v>
      </c>
      <c r="B13" s="5">
        <v>360</v>
      </c>
      <c r="C13" s="5">
        <v>21</v>
      </c>
      <c r="D13" s="5">
        <v>29</v>
      </c>
      <c r="E13" s="5">
        <v>98</v>
      </c>
      <c r="F13" s="5">
        <v>22</v>
      </c>
      <c r="G13" s="5">
        <v>30</v>
      </c>
      <c r="H13" s="5">
        <v>149</v>
      </c>
      <c r="I13" s="11">
        <f>SUM(SupremeCourtJusticeJudicialDistrict3General[[#This Row],[Albany County Vote Results]:[Ulster County Vote Results]])</f>
        <v>709</v>
      </c>
      <c r="J13" s="13"/>
    </row>
    <row r="14" spans="1:10" hidden="1" x14ac:dyDescent="0.2">
      <c r="A14" s="4" t="s">
        <v>3</v>
      </c>
      <c r="B14" s="6">
        <f>SUBTOTAL(109,SupremeCourtJusticeJudicialDistrict3General[Albany County Vote Results])</f>
        <v>234592</v>
      </c>
      <c r="C14" s="6"/>
      <c r="D14" s="6"/>
      <c r="E14" s="6"/>
      <c r="F14" s="6"/>
      <c r="G14" s="6"/>
      <c r="H14" s="6">
        <f>SUBTOTAL(109,SupremeCourtJusticeJudicialDistrict3General[Ulster County Vote Results])</f>
        <v>159580</v>
      </c>
      <c r="I14" s="11">
        <f>SupremeCourtJusticeJudicialDistrict2General[[#This Row],[Kings County Vote Results]]</f>
        <v>59328</v>
      </c>
      <c r="J14" s="13"/>
    </row>
  </sheetData>
  <pageMargins left="0.5" right="0.5" top="0.25" bottom="0.25" header="0.25" footer="0.25"/>
  <pageSetup paperSize="5" scale="80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04F75-F081-4EA4-A334-01D130911137}">
  <sheetPr>
    <pageSetUpPr fitToPage="1"/>
  </sheetPr>
  <dimension ref="A1:I22"/>
  <sheetViews>
    <sheetView view="pageBreakPreview" zoomScale="60" zoomScaleNormal="100" workbookViewId="0">
      <selection activeCell="A29" sqref="A3:O66"/>
    </sheetView>
  </sheetViews>
  <sheetFormatPr defaultRowHeight="12.75" x14ac:dyDescent="0.2"/>
  <cols>
    <col min="1" max="1" width="25.5703125" customWidth="1"/>
    <col min="2" max="9" width="20.5703125" customWidth="1"/>
    <col min="10" max="11" width="23.5703125" customWidth="1"/>
  </cols>
  <sheetData>
    <row r="1" spans="1:9" ht="24.95" customHeight="1" x14ac:dyDescent="0.2">
      <c r="A1" s="1" t="s">
        <v>85</v>
      </c>
    </row>
    <row r="2" spans="1:9" ht="25.5" x14ac:dyDescent="0.2">
      <c r="A2" s="7" t="s">
        <v>5</v>
      </c>
      <c r="B2" s="8" t="s">
        <v>86</v>
      </c>
      <c r="C2" s="8" t="s">
        <v>32</v>
      </c>
      <c r="D2" s="8" t="s">
        <v>8</v>
      </c>
      <c r="E2" s="8" t="s">
        <v>34</v>
      </c>
      <c r="F2" s="8" t="s">
        <v>39</v>
      </c>
      <c r="G2" s="8" t="s">
        <v>41</v>
      </c>
      <c r="H2" s="9" t="s">
        <v>220</v>
      </c>
      <c r="I2" s="10" t="s">
        <v>4</v>
      </c>
    </row>
    <row r="3" spans="1:9" x14ac:dyDescent="0.2">
      <c r="A3" s="2" t="s">
        <v>87</v>
      </c>
      <c r="B3" s="3">
        <v>6150</v>
      </c>
      <c r="C3" s="3">
        <v>9342</v>
      </c>
      <c r="D3" s="3">
        <v>2132</v>
      </c>
      <c r="E3" s="3">
        <v>28316</v>
      </c>
      <c r="F3" s="3">
        <v>82911</v>
      </c>
      <c r="G3" s="3">
        <v>12877</v>
      </c>
      <c r="H3" s="11">
        <f>SUM(SupremeCourtJusticeJudicialDistrict5General[[#This Row],[Herkimer County Vote Results]:[Oswego County Vote Results]])</f>
        <v>141728</v>
      </c>
      <c r="I3" s="12">
        <f>SUM(SupremeCourtJusticeJudicialDistrict5General[[#This Row],[Total Votes by Party]],H11,H15)</f>
        <v>173082</v>
      </c>
    </row>
    <row r="4" spans="1:9" x14ac:dyDescent="0.2">
      <c r="A4" s="2" t="s">
        <v>88</v>
      </c>
      <c r="B4" s="3">
        <v>6008</v>
      </c>
      <c r="C4" s="3">
        <v>9525</v>
      </c>
      <c r="D4" s="3">
        <v>2036</v>
      </c>
      <c r="E4" s="3">
        <v>26309</v>
      </c>
      <c r="F4" s="3">
        <v>90814</v>
      </c>
      <c r="G4" s="3">
        <v>12030</v>
      </c>
      <c r="H4" s="11">
        <f>SUM(SupremeCourtJusticeJudicialDistrict5General[[#This Row],[Herkimer County Vote Results]:[Oswego County Vote Results]])</f>
        <v>146722</v>
      </c>
      <c r="I4" s="12">
        <f>SupremeCourtJusticeJudicialDistrict5General[[#This Row],[Total Votes by Party]]</f>
        <v>146722</v>
      </c>
    </row>
    <row r="5" spans="1:9" x14ac:dyDescent="0.2">
      <c r="A5" s="2" t="s">
        <v>89</v>
      </c>
      <c r="B5" s="3">
        <v>6341</v>
      </c>
      <c r="C5" s="3">
        <v>9648</v>
      </c>
      <c r="D5" s="3">
        <v>2115</v>
      </c>
      <c r="E5" s="3">
        <v>26763</v>
      </c>
      <c r="F5" s="3">
        <v>83566</v>
      </c>
      <c r="G5" s="3">
        <v>11648</v>
      </c>
      <c r="H5" s="11">
        <f>SUM(SupremeCourtJusticeJudicialDistrict5General[[#This Row],[Herkimer County Vote Results]:[Oswego County Vote Results]])</f>
        <v>140081</v>
      </c>
      <c r="I5" s="12">
        <f>SupremeCourtJusticeJudicialDistrict5General[[#This Row],[Total Votes by Party]]</f>
        <v>140081</v>
      </c>
    </row>
    <row r="6" spans="1:9" x14ac:dyDescent="0.2">
      <c r="A6" s="2" t="s">
        <v>90</v>
      </c>
      <c r="B6" s="3">
        <v>5916</v>
      </c>
      <c r="C6" s="3">
        <v>8733</v>
      </c>
      <c r="D6" s="3">
        <v>1929</v>
      </c>
      <c r="E6" s="3">
        <v>25249</v>
      </c>
      <c r="F6" s="3">
        <v>77729</v>
      </c>
      <c r="G6" s="3">
        <v>10649</v>
      </c>
      <c r="H6" s="11">
        <f>SUM(SupremeCourtJusticeJudicialDistrict5General[[#This Row],[Herkimer County Vote Results]:[Oswego County Vote Results]])</f>
        <v>130205</v>
      </c>
      <c r="I6" s="12">
        <f>SupremeCourtJusticeJudicialDistrict5General[[#This Row],[Total Votes by Party]]</f>
        <v>130205</v>
      </c>
    </row>
    <row r="7" spans="1:9" x14ac:dyDescent="0.2">
      <c r="A7" s="2" t="s">
        <v>91</v>
      </c>
      <c r="B7" s="3">
        <v>11910</v>
      </c>
      <c r="C7" s="3">
        <v>15840</v>
      </c>
      <c r="D7" s="3">
        <v>5329</v>
      </c>
      <c r="E7" s="3">
        <v>38678</v>
      </c>
      <c r="F7" s="3">
        <v>67275</v>
      </c>
      <c r="G7" s="3">
        <v>20446</v>
      </c>
      <c r="H7" s="11">
        <f>SUM(SupremeCourtJusticeJudicialDistrict5General[[#This Row],[Herkimer County Vote Results]:[Oswego County Vote Results]])</f>
        <v>159478</v>
      </c>
      <c r="I7" s="12">
        <f>SupremeCourtJusticeJudicialDistrict5General[[#This Row],[Total Votes by Party]]</f>
        <v>159478</v>
      </c>
    </row>
    <row r="8" spans="1:9" x14ac:dyDescent="0.2">
      <c r="A8" s="2" t="s">
        <v>92</v>
      </c>
      <c r="B8" s="3">
        <v>11155</v>
      </c>
      <c r="C8" s="3">
        <v>14550</v>
      </c>
      <c r="D8" s="3">
        <v>5013</v>
      </c>
      <c r="E8" s="3">
        <v>34930</v>
      </c>
      <c r="F8" s="3">
        <v>62199</v>
      </c>
      <c r="G8" s="3">
        <v>17676</v>
      </c>
      <c r="H8" s="11">
        <f>SUM(SupremeCourtJusticeJudicialDistrict5General[[#This Row],[Herkimer County Vote Results]:[Oswego County Vote Results]])</f>
        <v>145523</v>
      </c>
      <c r="I8" s="12">
        <f>SUM(SupremeCourtJusticeJudicialDistrict5General[[#This Row],[Total Votes by Party]],H12,H16)</f>
        <v>178593</v>
      </c>
    </row>
    <row r="9" spans="1:9" x14ac:dyDescent="0.2">
      <c r="A9" s="2" t="s">
        <v>93</v>
      </c>
      <c r="B9" s="3">
        <v>11413</v>
      </c>
      <c r="C9" s="3">
        <v>14802</v>
      </c>
      <c r="D9" s="3">
        <v>5068</v>
      </c>
      <c r="E9" s="3">
        <v>34757</v>
      </c>
      <c r="F9" s="3">
        <v>62848</v>
      </c>
      <c r="G9" s="3">
        <v>17953</v>
      </c>
      <c r="H9" s="11">
        <f>SUM(SupremeCourtJusticeJudicialDistrict5General[[#This Row],[Herkimer County Vote Results]:[Oswego County Vote Results]])</f>
        <v>146841</v>
      </c>
      <c r="I9" s="12">
        <f>SUM(SupremeCourtJusticeJudicialDistrict5General[[#This Row],[Total Votes by Party]],H13,H17)</f>
        <v>179470</v>
      </c>
    </row>
    <row r="10" spans="1:9" x14ac:dyDescent="0.2">
      <c r="A10" s="2" t="s">
        <v>94</v>
      </c>
      <c r="B10" s="3">
        <v>10893</v>
      </c>
      <c r="C10" s="3">
        <v>14866</v>
      </c>
      <c r="D10" s="3">
        <v>5044</v>
      </c>
      <c r="E10" s="3">
        <v>33587</v>
      </c>
      <c r="F10" s="3">
        <v>61704</v>
      </c>
      <c r="G10" s="3">
        <v>17376</v>
      </c>
      <c r="H10" s="11">
        <f>SUM(SupremeCourtJusticeJudicialDistrict5General[[#This Row],[Herkimer County Vote Results]:[Oswego County Vote Results]])</f>
        <v>143470</v>
      </c>
      <c r="I10" s="12">
        <f>SUM(SupremeCourtJusticeJudicialDistrict5General[[#This Row],[Total Votes by Party]],H14,H18)</f>
        <v>175473</v>
      </c>
    </row>
    <row r="11" spans="1:9" x14ac:dyDescent="0.2">
      <c r="A11" s="2" t="s">
        <v>95</v>
      </c>
      <c r="B11" s="3">
        <v>1125</v>
      </c>
      <c r="C11" s="3">
        <v>1473</v>
      </c>
      <c r="D11" s="3">
        <v>509</v>
      </c>
      <c r="E11" s="3">
        <v>4468</v>
      </c>
      <c r="F11" s="3">
        <v>10215</v>
      </c>
      <c r="G11" s="3">
        <v>2853</v>
      </c>
      <c r="H11" s="11">
        <f>SUM(SupremeCourtJusticeJudicialDistrict5General[[#This Row],[Herkimer County Vote Results]:[Oswego County Vote Results]])</f>
        <v>20643</v>
      </c>
      <c r="I11" s="13"/>
    </row>
    <row r="12" spans="1:9" x14ac:dyDescent="0.2">
      <c r="A12" s="2" t="s">
        <v>96</v>
      </c>
      <c r="B12" s="3">
        <v>1278</v>
      </c>
      <c r="C12" s="3">
        <v>1674</v>
      </c>
      <c r="D12" s="3">
        <v>586</v>
      </c>
      <c r="E12" s="3">
        <v>4790</v>
      </c>
      <c r="F12" s="3">
        <v>11843</v>
      </c>
      <c r="G12" s="3">
        <v>2796</v>
      </c>
      <c r="H12" s="11">
        <f>SUM(SupremeCourtJusticeJudicialDistrict5General[[#This Row],[Herkimer County Vote Results]:[Oswego County Vote Results]])</f>
        <v>22967</v>
      </c>
      <c r="I12" s="13"/>
    </row>
    <row r="13" spans="1:9" x14ac:dyDescent="0.2">
      <c r="A13" s="2" t="s">
        <v>97</v>
      </c>
      <c r="B13" s="3">
        <v>1345</v>
      </c>
      <c r="C13" s="3">
        <v>1729</v>
      </c>
      <c r="D13" s="3">
        <v>561</v>
      </c>
      <c r="E13" s="3">
        <v>4749</v>
      </c>
      <c r="F13" s="3">
        <v>11854</v>
      </c>
      <c r="G13" s="3">
        <v>2794</v>
      </c>
      <c r="H13" s="11">
        <f>SUM(SupremeCourtJusticeJudicialDistrict5General[[#This Row],[Herkimer County Vote Results]:[Oswego County Vote Results]])</f>
        <v>23032</v>
      </c>
      <c r="I13" s="13"/>
    </row>
    <row r="14" spans="1:9" x14ac:dyDescent="0.2">
      <c r="A14" s="2" t="s">
        <v>98</v>
      </c>
      <c r="B14" s="3">
        <v>1243</v>
      </c>
      <c r="C14" s="3">
        <v>1678</v>
      </c>
      <c r="D14" s="3">
        <v>561</v>
      </c>
      <c r="E14" s="3">
        <v>4588</v>
      </c>
      <c r="F14" s="3">
        <v>11517</v>
      </c>
      <c r="G14" s="3">
        <v>2673</v>
      </c>
      <c r="H14" s="11">
        <f>SUM(SupremeCourtJusticeJudicialDistrict5General[[#This Row],[Herkimer County Vote Results]:[Oswego County Vote Results]])</f>
        <v>22260</v>
      </c>
      <c r="I14" s="13"/>
    </row>
    <row r="15" spans="1:9" x14ac:dyDescent="0.2">
      <c r="A15" s="2" t="s">
        <v>99</v>
      </c>
      <c r="B15" s="3">
        <v>516</v>
      </c>
      <c r="C15" s="3">
        <v>807</v>
      </c>
      <c r="D15" s="3">
        <v>223</v>
      </c>
      <c r="E15" s="3">
        <v>2468</v>
      </c>
      <c r="F15" s="3">
        <v>5631</v>
      </c>
      <c r="G15" s="3">
        <v>1066</v>
      </c>
      <c r="H15" s="11">
        <f>SUM(SupremeCourtJusticeJudicialDistrict5General[[#This Row],[Herkimer County Vote Results]:[Oswego County Vote Results]])</f>
        <v>10711</v>
      </c>
      <c r="I15" s="13"/>
    </row>
    <row r="16" spans="1:9" x14ac:dyDescent="0.2">
      <c r="A16" s="2" t="s">
        <v>100</v>
      </c>
      <c r="B16" s="3">
        <v>479</v>
      </c>
      <c r="C16" s="3">
        <v>777</v>
      </c>
      <c r="D16" s="3">
        <v>213</v>
      </c>
      <c r="E16" s="3">
        <v>2358</v>
      </c>
      <c r="F16" s="3">
        <v>5382</v>
      </c>
      <c r="G16" s="3">
        <v>894</v>
      </c>
      <c r="H16" s="11">
        <f>SUM(SupremeCourtJusticeJudicialDistrict5General[[#This Row],[Herkimer County Vote Results]:[Oswego County Vote Results]])</f>
        <v>10103</v>
      </c>
      <c r="I16" s="13"/>
    </row>
    <row r="17" spans="1:9" x14ac:dyDescent="0.2">
      <c r="A17" s="2" t="s">
        <v>101</v>
      </c>
      <c r="B17" s="3">
        <v>477</v>
      </c>
      <c r="C17" s="3">
        <v>776</v>
      </c>
      <c r="D17" s="3">
        <v>217</v>
      </c>
      <c r="E17" s="3">
        <v>2209</v>
      </c>
      <c r="F17" s="3">
        <v>5066</v>
      </c>
      <c r="G17" s="3">
        <v>852</v>
      </c>
      <c r="H17" s="11">
        <f>SUM(SupremeCourtJusticeJudicialDistrict5General[[#This Row],[Herkimer County Vote Results]:[Oswego County Vote Results]])</f>
        <v>9597</v>
      </c>
      <c r="I17" s="13"/>
    </row>
    <row r="18" spans="1:9" x14ac:dyDescent="0.2">
      <c r="A18" s="2" t="s">
        <v>102</v>
      </c>
      <c r="B18" s="3">
        <v>472</v>
      </c>
      <c r="C18" s="3">
        <v>801</v>
      </c>
      <c r="D18" s="3">
        <v>222</v>
      </c>
      <c r="E18" s="3">
        <v>2217</v>
      </c>
      <c r="F18" s="3">
        <v>5185</v>
      </c>
      <c r="G18" s="3">
        <v>846</v>
      </c>
      <c r="H18" s="11">
        <f>SUM(SupremeCourtJusticeJudicialDistrict5General[[#This Row],[Herkimer County Vote Results]:[Oswego County Vote Results]])</f>
        <v>9743</v>
      </c>
      <c r="I18" s="13"/>
    </row>
    <row r="19" spans="1:9" x14ac:dyDescent="0.2">
      <c r="A19" s="4" t="s">
        <v>0</v>
      </c>
      <c r="B19" s="3">
        <v>13579</v>
      </c>
      <c r="C19" s="3">
        <v>15552</v>
      </c>
      <c r="D19" s="3">
        <v>5794</v>
      </c>
      <c r="E19" s="3">
        <v>48128</v>
      </c>
      <c r="F19" s="3">
        <v>65679</v>
      </c>
      <c r="G19" s="3">
        <v>24227</v>
      </c>
      <c r="H19" s="11">
        <f>SUM(SupremeCourtJusticeJudicialDistrict5General[[#This Row],[Herkimer County Vote Results]:[Oswego County Vote Results]])</f>
        <v>172959</v>
      </c>
      <c r="I19" s="13"/>
    </row>
    <row r="20" spans="1:9" x14ac:dyDescent="0.2">
      <c r="A20" s="4" t="s">
        <v>1</v>
      </c>
      <c r="B20" s="3">
        <v>58</v>
      </c>
      <c r="C20" s="3">
        <v>105</v>
      </c>
      <c r="D20" s="3">
        <v>0</v>
      </c>
      <c r="E20" s="3">
        <v>0</v>
      </c>
      <c r="F20" s="3">
        <v>0</v>
      </c>
      <c r="G20" s="3">
        <v>107</v>
      </c>
      <c r="H20" s="11">
        <f>SUM(SupremeCourtJusticeJudicialDistrict5General[[#This Row],[Herkimer County Vote Results]:[Oswego County Vote Results]])</f>
        <v>270</v>
      </c>
      <c r="I20" s="13"/>
    </row>
    <row r="21" spans="1:9" x14ac:dyDescent="0.2">
      <c r="A21" s="4" t="s">
        <v>2</v>
      </c>
      <c r="B21" s="5">
        <v>10</v>
      </c>
      <c r="C21" s="5">
        <v>14</v>
      </c>
      <c r="D21" s="5">
        <v>4</v>
      </c>
      <c r="E21" s="5">
        <v>68</v>
      </c>
      <c r="F21" s="5">
        <v>258</v>
      </c>
      <c r="G21" s="5">
        <v>21</v>
      </c>
      <c r="H21" s="11">
        <f>SUM(SupremeCourtJusticeJudicialDistrict5General[[#This Row],[Herkimer County Vote Results]:[Oswego County Vote Results]])</f>
        <v>375</v>
      </c>
      <c r="I21" s="13"/>
    </row>
    <row r="22" spans="1:9" hidden="1" x14ac:dyDescent="0.2">
      <c r="A22" s="4" t="s">
        <v>3</v>
      </c>
      <c r="B22" s="6">
        <f>SUBTOTAL(109,SupremeCourtJusticeJudicialDistrict5General[Herkimer County Vote Results])</f>
        <v>90368</v>
      </c>
      <c r="C22" s="6"/>
      <c r="D22" s="6"/>
      <c r="E22" s="6"/>
      <c r="F22" s="6"/>
      <c r="G22" s="6">
        <f>SUBTOTAL(109,SupremeCourtJusticeJudicialDistrict5General[Oswego County Vote Results])</f>
        <v>159784</v>
      </c>
    </row>
  </sheetData>
  <pageMargins left="0.5" right="0.5" top="0.25" bottom="0.25" header="0.25" footer="0.25"/>
  <pageSetup paperSize="5" scale="89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6E381-9019-4D90-80FC-805EBBEC0565}">
  <sheetPr>
    <pageSetUpPr fitToPage="1"/>
  </sheetPr>
  <dimension ref="A1:M8"/>
  <sheetViews>
    <sheetView view="pageBreakPreview" zoomScale="60" zoomScaleNormal="100" workbookViewId="0">
      <selection activeCell="A29" sqref="A3:O66"/>
    </sheetView>
  </sheetViews>
  <sheetFormatPr defaultRowHeight="12.75" x14ac:dyDescent="0.2"/>
  <cols>
    <col min="1" max="1" width="25.5703125" customWidth="1"/>
    <col min="2" max="13" width="20.5703125" customWidth="1"/>
    <col min="14" max="15" width="23.5703125" customWidth="1"/>
  </cols>
  <sheetData>
    <row r="1" spans="1:13" ht="24.95" customHeight="1" x14ac:dyDescent="0.2">
      <c r="A1" s="1" t="s">
        <v>103</v>
      </c>
    </row>
    <row r="2" spans="1:13" ht="25.5" x14ac:dyDescent="0.2">
      <c r="A2" s="7" t="s">
        <v>5</v>
      </c>
      <c r="B2" s="8" t="s">
        <v>42</v>
      </c>
      <c r="C2" s="8" t="s">
        <v>35</v>
      </c>
      <c r="D2" s="8" t="s">
        <v>104</v>
      </c>
      <c r="E2" s="8" t="s">
        <v>33</v>
      </c>
      <c r="F2" s="8" t="s">
        <v>27</v>
      </c>
      <c r="G2" s="8" t="s">
        <v>9</v>
      </c>
      <c r="H2" s="8" t="s">
        <v>28</v>
      </c>
      <c r="I2" s="8" t="s">
        <v>14</v>
      </c>
      <c r="J2" s="8" t="s">
        <v>10</v>
      </c>
      <c r="K2" s="8" t="s">
        <v>11</v>
      </c>
      <c r="L2" s="9" t="s">
        <v>220</v>
      </c>
      <c r="M2" s="10" t="s">
        <v>4</v>
      </c>
    </row>
    <row r="3" spans="1:13" x14ac:dyDescent="0.2">
      <c r="A3" s="2" t="s">
        <v>105</v>
      </c>
      <c r="B3" s="3">
        <v>34768</v>
      </c>
      <c r="C3" s="3">
        <v>11734</v>
      </c>
      <c r="D3" s="3">
        <v>4857</v>
      </c>
      <c r="E3" s="3">
        <v>9222</v>
      </c>
      <c r="F3" s="3">
        <v>6662</v>
      </c>
      <c r="G3" s="3">
        <v>10887</v>
      </c>
      <c r="H3" s="3">
        <v>9971</v>
      </c>
      <c r="I3" s="3">
        <v>2869</v>
      </c>
      <c r="J3" s="3">
        <v>6853</v>
      </c>
      <c r="K3" s="3">
        <v>26957</v>
      </c>
      <c r="L3" s="11">
        <f>SUM(SupremeCourtJusticeJudicialDistrict6General[[#This Row],[Broome County Vote Results]:[Tompkins County Vote Results]])</f>
        <v>124780</v>
      </c>
      <c r="M3" s="12">
        <f>SupremeCourtJusticeJudicialDistrict6General[[#This Row],[Total Votes by Party]]</f>
        <v>124780</v>
      </c>
    </row>
    <row r="4" spans="1:13" x14ac:dyDescent="0.2">
      <c r="A4" s="2" t="s">
        <v>106</v>
      </c>
      <c r="B4" s="3">
        <v>34350</v>
      </c>
      <c r="C4" s="3">
        <v>16360</v>
      </c>
      <c r="D4" s="3">
        <v>11590</v>
      </c>
      <c r="E4" s="3">
        <v>6746</v>
      </c>
      <c r="F4" s="3">
        <v>9833</v>
      </c>
      <c r="G4" s="3">
        <v>13708</v>
      </c>
      <c r="H4" s="3">
        <v>10572</v>
      </c>
      <c r="I4" s="3">
        <v>4229</v>
      </c>
      <c r="J4" s="3">
        <v>10813</v>
      </c>
      <c r="K4" s="3">
        <v>8656</v>
      </c>
      <c r="L4" s="11">
        <f>SUM(SupremeCourtJusticeJudicialDistrict6General[[#This Row],[Broome County Vote Results]:[Tompkins County Vote Results]])</f>
        <v>126857</v>
      </c>
      <c r="M4" s="12">
        <f>SupremeCourtJusticeJudicialDistrict6General[[#This Row],[Total Votes by Party]]</f>
        <v>126857</v>
      </c>
    </row>
    <row r="5" spans="1:13" x14ac:dyDescent="0.2">
      <c r="A5" s="4" t="s">
        <v>0</v>
      </c>
      <c r="B5" s="3">
        <v>4812</v>
      </c>
      <c r="C5" s="3">
        <v>2357</v>
      </c>
      <c r="D5" s="3">
        <v>710</v>
      </c>
      <c r="E5" s="3">
        <v>893</v>
      </c>
      <c r="F5" s="3">
        <v>913</v>
      </c>
      <c r="G5" s="3">
        <v>1829</v>
      </c>
      <c r="H5" s="3">
        <v>1746</v>
      </c>
      <c r="I5" s="3">
        <v>431</v>
      </c>
      <c r="J5" s="3">
        <v>1137</v>
      </c>
      <c r="K5" s="3">
        <v>2210</v>
      </c>
      <c r="L5" s="11">
        <f>SUM(SupremeCourtJusticeJudicialDistrict6General[[#This Row],[Broome County Vote Results]:[Tompkins County Vote Results]])</f>
        <v>17038</v>
      </c>
      <c r="M5" s="13"/>
    </row>
    <row r="6" spans="1:13" x14ac:dyDescent="0.2">
      <c r="A6" s="4" t="s">
        <v>1</v>
      </c>
      <c r="B6" s="3">
        <v>22</v>
      </c>
      <c r="C6" s="3">
        <v>0</v>
      </c>
      <c r="D6" s="3">
        <v>5</v>
      </c>
      <c r="E6" s="3">
        <v>0</v>
      </c>
      <c r="F6" s="3">
        <v>4</v>
      </c>
      <c r="G6" s="3">
        <v>7</v>
      </c>
      <c r="H6" s="3">
        <v>1</v>
      </c>
      <c r="I6" s="3">
        <v>0</v>
      </c>
      <c r="J6" s="3">
        <v>0</v>
      </c>
      <c r="K6" s="3">
        <v>3</v>
      </c>
      <c r="L6" s="11">
        <f>SUM(SupremeCourtJusticeJudicialDistrict6General[[#This Row],[Broome County Vote Results]:[Tompkins County Vote Results]])</f>
        <v>42</v>
      </c>
      <c r="M6" s="13"/>
    </row>
    <row r="7" spans="1:13" x14ac:dyDescent="0.2">
      <c r="A7" s="4" t="s">
        <v>2</v>
      </c>
      <c r="B7" s="5">
        <v>30</v>
      </c>
      <c r="C7" s="5">
        <v>13</v>
      </c>
      <c r="D7" s="5">
        <v>20</v>
      </c>
      <c r="E7" s="5">
        <v>2</v>
      </c>
      <c r="F7" s="5">
        <v>7</v>
      </c>
      <c r="G7" s="5">
        <v>11</v>
      </c>
      <c r="H7" s="5">
        <v>5</v>
      </c>
      <c r="I7" s="5">
        <v>1</v>
      </c>
      <c r="J7" s="5">
        <v>8</v>
      </c>
      <c r="K7" s="5">
        <v>18</v>
      </c>
      <c r="L7" s="11">
        <f>SUM(SupremeCourtJusticeJudicialDistrict6General[[#This Row],[Broome County Vote Results]:[Tompkins County Vote Results]])</f>
        <v>115</v>
      </c>
      <c r="M7" s="13"/>
    </row>
    <row r="8" spans="1:13" hidden="1" x14ac:dyDescent="0.2">
      <c r="A8" s="4" t="s">
        <v>3</v>
      </c>
      <c r="B8" s="6">
        <f>SUBTOTAL(109,SupremeCourtJusticeJudicialDistrict6General[Broome County Vote Results])</f>
        <v>73982</v>
      </c>
      <c r="C8" s="6"/>
      <c r="D8" s="6"/>
      <c r="E8" s="6"/>
      <c r="F8" s="6"/>
      <c r="G8" s="6"/>
      <c r="H8" s="6"/>
      <c r="I8" s="6"/>
      <c r="J8" s="6"/>
      <c r="K8" s="6">
        <f>SUBTOTAL(109,SupremeCourtJusticeJudicialDistrict6General[Tompkins County Vote Results])</f>
        <v>37844</v>
      </c>
      <c r="L8" s="11">
        <f>SUM(SupremeCourtJusticeJudicialDistrict5General[[#This Row],[Herkimer County Vote Results]:[Oswego County Vote Results]])</f>
        <v>145523</v>
      </c>
      <c r="M8" s="12" t="e">
        <f>SUM(SupremeCourtJusticeJudicialDistrict5General[[#This Row],[Total Votes by Party]],#REF!,#REF!)</f>
        <v>#REF!</v>
      </c>
    </row>
  </sheetData>
  <pageMargins left="0.5" right="0.5" top="0.25" bottom="0.25" header="0.25" footer="0.25"/>
  <pageSetup paperSize="5" scale="62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983BF-0515-4B25-BDCD-56BA7A50050D}">
  <sheetPr>
    <pageSetUpPr fitToPage="1"/>
  </sheetPr>
  <dimension ref="A1:K16"/>
  <sheetViews>
    <sheetView view="pageBreakPreview" zoomScale="60" zoomScaleNormal="100" workbookViewId="0">
      <pane xSplit="1" topLeftCell="D1" activePane="topRight" state="frozen"/>
      <selection activeCell="A29" sqref="A3:O66"/>
      <selection pane="topRight" activeCell="A29" sqref="A3:O66"/>
    </sheetView>
  </sheetViews>
  <sheetFormatPr defaultRowHeight="12.75" x14ac:dyDescent="0.2"/>
  <cols>
    <col min="1" max="1" width="25.5703125" customWidth="1"/>
    <col min="2" max="11" width="20.5703125" customWidth="1"/>
    <col min="12" max="13" width="23.5703125" customWidth="1"/>
  </cols>
  <sheetData>
    <row r="1" spans="1:11" ht="24.95" customHeight="1" x14ac:dyDescent="0.2">
      <c r="A1" s="1" t="s">
        <v>107</v>
      </c>
    </row>
    <row r="2" spans="1:11" ht="25.5" x14ac:dyDescent="0.2">
      <c r="A2" s="7" t="s">
        <v>5</v>
      </c>
      <c r="B2" s="8" t="s">
        <v>38</v>
      </c>
      <c r="C2" s="8" t="s">
        <v>16</v>
      </c>
      <c r="D2" s="8" t="s">
        <v>108</v>
      </c>
      <c r="E2" s="8" t="s">
        <v>13</v>
      </c>
      <c r="F2" s="8" t="s">
        <v>36</v>
      </c>
      <c r="G2" s="8" t="s">
        <v>37</v>
      </c>
      <c r="H2" s="8" t="s">
        <v>12</v>
      </c>
      <c r="I2" s="8" t="s">
        <v>15</v>
      </c>
      <c r="J2" s="9" t="s">
        <v>220</v>
      </c>
      <c r="K2" s="10" t="s">
        <v>4</v>
      </c>
    </row>
    <row r="3" spans="1:11" x14ac:dyDescent="0.2">
      <c r="A3" s="2" t="s">
        <v>109</v>
      </c>
      <c r="B3" s="3">
        <v>10704</v>
      </c>
      <c r="C3" s="3">
        <v>7926</v>
      </c>
      <c r="D3" s="3">
        <v>135301</v>
      </c>
      <c r="E3" s="3">
        <v>16935</v>
      </c>
      <c r="F3" s="3">
        <v>4202</v>
      </c>
      <c r="G3" s="3">
        <v>9743</v>
      </c>
      <c r="H3" s="3">
        <v>9511</v>
      </c>
      <c r="I3" s="3">
        <v>2535</v>
      </c>
      <c r="J3" s="11">
        <f>SUM(SupremeCourtJusticeJudicialDistrict7General[[#This Row],[Cayuga County Vote Results]:[Yates County Vote Results]])</f>
        <v>196857</v>
      </c>
      <c r="K3" s="12">
        <f>SUM(SupremeCourtJusticeJudicialDistrict7General[[#This Row],[Total Votes by Party]],J9)</f>
        <v>208407</v>
      </c>
    </row>
    <row r="4" spans="1:11" x14ac:dyDescent="0.2">
      <c r="A4" s="2" t="s">
        <v>110</v>
      </c>
      <c r="B4" s="3">
        <v>10668</v>
      </c>
      <c r="C4" s="3">
        <v>8057</v>
      </c>
      <c r="D4" s="3">
        <v>135469</v>
      </c>
      <c r="E4" s="3">
        <v>17161</v>
      </c>
      <c r="F4" s="3">
        <v>4417</v>
      </c>
      <c r="G4" s="3">
        <v>10182</v>
      </c>
      <c r="H4" s="3">
        <v>9735</v>
      </c>
      <c r="I4" s="3">
        <v>2717</v>
      </c>
      <c r="J4" s="11">
        <f>SUM(SupremeCourtJusticeJudicialDistrict7General[[#This Row],[Cayuga County Vote Results]:[Yates County Vote Results]])</f>
        <v>198406</v>
      </c>
      <c r="K4" s="12">
        <f>SupremeCourtJusticeJudicialDistrict7General[[#This Row],[Total Votes by Party]]</f>
        <v>198406</v>
      </c>
    </row>
    <row r="5" spans="1:11" x14ac:dyDescent="0.2">
      <c r="A5" s="2" t="s">
        <v>111</v>
      </c>
      <c r="B5" s="3">
        <v>12265</v>
      </c>
      <c r="C5" s="3">
        <v>12656</v>
      </c>
      <c r="D5" s="3">
        <v>105129</v>
      </c>
      <c r="E5" s="3">
        <v>20621</v>
      </c>
      <c r="F5" s="3">
        <v>5526</v>
      </c>
      <c r="G5" s="3">
        <v>19200</v>
      </c>
      <c r="H5" s="3">
        <v>16687</v>
      </c>
      <c r="I5" s="3">
        <v>4190</v>
      </c>
      <c r="J5" s="11">
        <f>SUM(SupremeCourtJusticeJudicialDistrict7General[[#This Row],[Cayuga County Vote Results]:[Yates County Vote Results]])</f>
        <v>196274</v>
      </c>
      <c r="K5" s="12">
        <f>SUM(SupremeCourtJusticeJudicialDistrict7General[[#This Row],[Total Votes by Party]],J7,J11)</f>
        <v>240788</v>
      </c>
    </row>
    <row r="6" spans="1:11" x14ac:dyDescent="0.2">
      <c r="A6" s="2" t="s">
        <v>112</v>
      </c>
      <c r="B6" s="3">
        <v>11672</v>
      </c>
      <c r="C6" s="3">
        <v>12106</v>
      </c>
      <c r="D6" s="3">
        <v>99180</v>
      </c>
      <c r="E6" s="3">
        <v>19383</v>
      </c>
      <c r="F6" s="3">
        <v>5169</v>
      </c>
      <c r="G6" s="3">
        <v>18636</v>
      </c>
      <c r="H6" s="3">
        <v>16137</v>
      </c>
      <c r="I6" s="3">
        <v>3901</v>
      </c>
      <c r="J6" s="11">
        <f>SUM(SupremeCourtJusticeJudicialDistrict7General[[#This Row],[Cayuga County Vote Results]:[Yates County Vote Results]])</f>
        <v>186184</v>
      </c>
      <c r="K6" s="12">
        <f>SUM(SupremeCourtJusticeJudicialDistrict7General[[#This Row],[Total Votes by Party]], J8,J10,J12)</f>
        <v>235728</v>
      </c>
    </row>
    <row r="7" spans="1:11" x14ac:dyDescent="0.2">
      <c r="A7" s="2" t="s">
        <v>113</v>
      </c>
      <c r="B7" s="3">
        <v>1844</v>
      </c>
      <c r="C7" s="3">
        <v>1984</v>
      </c>
      <c r="D7" s="3">
        <v>19842</v>
      </c>
      <c r="E7" s="3">
        <v>3172</v>
      </c>
      <c r="F7" s="3">
        <v>680</v>
      </c>
      <c r="G7" s="3">
        <v>1776</v>
      </c>
      <c r="H7" s="3">
        <v>3007</v>
      </c>
      <c r="I7" s="3">
        <v>553</v>
      </c>
      <c r="J7" s="11">
        <f>SUM(SupremeCourtJusticeJudicialDistrict7General[[#This Row],[Cayuga County Vote Results]:[Yates County Vote Results]])</f>
        <v>32858</v>
      </c>
      <c r="K7" s="13"/>
    </row>
    <row r="8" spans="1:11" x14ac:dyDescent="0.2">
      <c r="A8" s="2" t="s">
        <v>114</v>
      </c>
      <c r="B8" s="3">
        <v>1816</v>
      </c>
      <c r="C8" s="3">
        <v>1992</v>
      </c>
      <c r="D8" s="3">
        <v>19692</v>
      </c>
      <c r="E8" s="3">
        <v>3145</v>
      </c>
      <c r="F8" s="3">
        <v>659</v>
      </c>
      <c r="G8" s="3">
        <v>1781</v>
      </c>
      <c r="H8" s="3">
        <v>2968</v>
      </c>
      <c r="I8" s="3">
        <v>518</v>
      </c>
      <c r="J8" s="11">
        <f>SUM(SupremeCourtJusticeJudicialDistrict7General[[#This Row],[Cayuga County Vote Results]:[Yates County Vote Results]])</f>
        <v>32571</v>
      </c>
      <c r="K8" s="13"/>
    </row>
    <row r="9" spans="1:11" x14ac:dyDescent="0.2">
      <c r="A9" s="2" t="s">
        <v>115</v>
      </c>
      <c r="B9" s="3">
        <v>718</v>
      </c>
      <c r="C9" s="3">
        <v>562</v>
      </c>
      <c r="D9" s="3">
        <v>7496</v>
      </c>
      <c r="E9" s="3">
        <v>923</v>
      </c>
      <c r="F9" s="3">
        <v>303</v>
      </c>
      <c r="G9" s="3">
        <v>694</v>
      </c>
      <c r="H9" s="3">
        <v>700</v>
      </c>
      <c r="I9" s="3">
        <v>154</v>
      </c>
      <c r="J9" s="11">
        <f>SUM(SupremeCourtJusticeJudicialDistrict7General[[#This Row],[Cayuga County Vote Results]:[Yates County Vote Results]])</f>
        <v>11550</v>
      </c>
      <c r="K9" s="13"/>
    </row>
    <row r="10" spans="1:11" x14ac:dyDescent="0.2">
      <c r="A10" s="2" t="s">
        <v>116</v>
      </c>
      <c r="B10" s="3">
        <v>437</v>
      </c>
      <c r="C10" s="3">
        <v>396</v>
      </c>
      <c r="D10" s="3">
        <v>4873</v>
      </c>
      <c r="E10" s="3">
        <v>594</v>
      </c>
      <c r="F10" s="3">
        <v>242</v>
      </c>
      <c r="G10" s="3">
        <v>478</v>
      </c>
      <c r="H10" s="3">
        <v>529</v>
      </c>
      <c r="I10" s="3">
        <v>109</v>
      </c>
      <c r="J10" s="11">
        <f>SUM(SupremeCourtJusticeJudicialDistrict7General[[#This Row],[Cayuga County Vote Results]:[Yates County Vote Results]])</f>
        <v>7658</v>
      </c>
      <c r="K10" s="13"/>
    </row>
    <row r="11" spans="1:11" x14ac:dyDescent="0.2">
      <c r="A11" s="2" t="s">
        <v>117</v>
      </c>
      <c r="B11" s="3">
        <v>655</v>
      </c>
      <c r="C11" s="3">
        <v>553</v>
      </c>
      <c r="D11" s="3">
        <v>7315</v>
      </c>
      <c r="E11" s="3">
        <v>1100</v>
      </c>
      <c r="F11" s="3">
        <v>378</v>
      </c>
      <c r="G11" s="3">
        <v>645</v>
      </c>
      <c r="H11" s="3">
        <v>857</v>
      </c>
      <c r="I11" s="3">
        <v>153</v>
      </c>
      <c r="J11" s="11">
        <f>SUM(SupremeCourtJusticeJudicialDistrict7General[[#This Row],[Cayuga County Vote Results]:[Yates County Vote Results]])</f>
        <v>11656</v>
      </c>
      <c r="K11" s="13"/>
    </row>
    <row r="12" spans="1:11" x14ac:dyDescent="0.2">
      <c r="A12" s="2" t="s">
        <v>118</v>
      </c>
      <c r="B12" s="3">
        <v>582</v>
      </c>
      <c r="C12" s="3">
        <v>428</v>
      </c>
      <c r="D12" s="3">
        <v>5722</v>
      </c>
      <c r="E12" s="3">
        <v>911</v>
      </c>
      <c r="F12" s="3">
        <v>295</v>
      </c>
      <c r="G12" s="3">
        <v>571</v>
      </c>
      <c r="H12" s="3">
        <v>687</v>
      </c>
      <c r="I12" s="3">
        <v>119</v>
      </c>
      <c r="J12" s="11">
        <f>SUM(SupremeCourtJusticeJudicialDistrict7General[[#This Row],[Cayuga County Vote Results]:[Yates County Vote Results]])</f>
        <v>9315</v>
      </c>
      <c r="K12" s="13"/>
    </row>
    <row r="13" spans="1:11" x14ac:dyDescent="0.2">
      <c r="A13" s="4" t="s">
        <v>0</v>
      </c>
      <c r="B13" s="3">
        <v>4922</v>
      </c>
      <c r="C13" s="3">
        <v>2906</v>
      </c>
      <c r="D13" s="3">
        <v>32690</v>
      </c>
      <c r="E13" s="3">
        <v>6223</v>
      </c>
      <c r="F13" s="3">
        <v>2163</v>
      </c>
      <c r="G13" s="3">
        <v>6056</v>
      </c>
      <c r="H13" s="3">
        <v>3924</v>
      </c>
      <c r="I13" s="3">
        <v>1613</v>
      </c>
      <c r="J13" s="11">
        <f>SUM(SupremeCourtJusticeJudicialDistrict7General[[#This Row],[Cayuga County Vote Results]:[Yates County Vote Results]])</f>
        <v>60497</v>
      </c>
      <c r="K13" s="13"/>
    </row>
    <row r="14" spans="1:11" x14ac:dyDescent="0.2">
      <c r="A14" s="4" t="s">
        <v>1</v>
      </c>
      <c r="B14" s="3">
        <v>28</v>
      </c>
      <c r="C14" s="3">
        <v>32</v>
      </c>
      <c r="D14" s="3">
        <v>2414</v>
      </c>
      <c r="E14" s="3">
        <v>66</v>
      </c>
      <c r="F14" s="3">
        <v>10</v>
      </c>
      <c r="G14" s="3">
        <v>32</v>
      </c>
      <c r="H14" s="3">
        <v>58</v>
      </c>
      <c r="I14" s="3">
        <v>8</v>
      </c>
      <c r="J14" s="11">
        <f>SUM(SupremeCourtJusticeJudicialDistrict7General[[#This Row],[Cayuga County Vote Results]:[Yates County Vote Results]])</f>
        <v>2648</v>
      </c>
      <c r="K14" s="13"/>
    </row>
    <row r="15" spans="1:11" x14ac:dyDescent="0.2">
      <c r="A15" s="4" t="s">
        <v>2</v>
      </c>
      <c r="B15" s="5">
        <v>18</v>
      </c>
      <c r="C15" s="5">
        <v>14</v>
      </c>
      <c r="D15" s="5">
        <v>177</v>
      </c>
      <c r="E15" s="5">
        <v>18</v>
      </c>
      <c r="F15" s="5">
        <v>4</v>
      </c>
      <c r="G15" s="5">
        <v>8</v>
      </c>
      <c r="H15" s="5">
        <v>4</v>
      </c>
      <c r="I15" s="5">
        <v>4</v>
      </c>
      <c r="J15" s="11">
        <f>SUM(SupremeCourtJusticeJudicialDistrict7General[[#This Row],[Cayuga County Vote Results]:[Yates County Vote Results]])</f>
        <v>247</v>
      </c>
      <c r="K15" s="13"/>
    </row>
    <row r="16" spans="1:11" hidden="1" x14ac:dyDescent="0.2">
      <c r="A16" s="4" t="s">
        <v>3</v>
      </c>
      <c r="B16" s="6">
        <f>SUBTOTAL(109,SupremeCourtJusticeJudicialDistrict7General[Cayuga County Vote Results])</f>
        <v>56329</v>
      </c>
      <c r="C16" s="6"/>
      <c r="D16" s="6"/>
      <c r="E16" s="6"/>
      <c r="F16" s="6"/>
      <c r="G16" s="6"/>
      <c r="H16" s="6"/>
      <c r="I16" s="6">
        <f>SUBTOTAL(109,SupremeCourtJusticeJudicialDistrict7General[Yates County Vote Results])</f>
        <v>16574</v>
      </c>
      <c r="J16" s="11">
        <f>SUM(SupremeCourtJusticeJudicialDistrict5General[[#This Row],[Herkimer County Vote Results]:[Oswego County Vote Results]])</f>
        <v>10103</v>
      </c>
      <c r="K16" s="13"/>
    </row>
  </sheetData>
  <pageMargins left="0.5" right="0.5" top="0.25" bottom="0.25" header="0.25" footer="0.25"/>
  <pageSetup paperSize="5" scale="73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F4D4F-8F8C-40EE-96A4-816A95CE2593}">
  <sheetPr>
    <pageSetUpPr fitToPage="1"/>
  </sheetPr>
  <dimension ref="A1:K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11" width="20.5703125" customWidth="1"/>
    <col min="12" max="13" width="23.5703125" customWidth="1"/>
  </cols>
  <sheetData>
    <row r="1" spans="1:11" ht="24.95" customHeight="1" x14ac:dyDescent="0.2">
      <c r="A1" s="1" t="s">
        <v>119</v>
      </c>
    </row>
    <row r="2" spans="1:11" ht="25.5" x14ac:dyDescent="0.2">
      <c r="A2" s="7" t="s">
        <v>5</v>
      </c>
      <c r="B2" s="8" t="s">
        <v>19</v>
      </c>
      <c r="C2" s="8" t="s">
        <v>20</v>
      </c>
      <c r="D2" s="8" t="s">
        <v>21</v>
      </c>
      <c r="E2" s="8" t="s">
        <v>120</v>
      </c>
      <c r="F2" s="8" t="s">
        <v>17</v>
      </c>
      <c r="G2" s="8" t="s">
        <v>43</v>
      </c>
      <c r="H2" s="8" t="s">
        <v>40</v>
      </c>
      <c r="I2" s="8" t="s">
        <v>18</v>
      </c>
      <c r="J2" s="9" t="s">
        <v>220</v>
      </c>
      <c r="K2" s="10" t="s">
        <v>4</v>
      </c>
    </row>
    <row r="3" spans="1:11" x14ac:dyDescent="0.2">
      <c r="A3" s="2" t="s">
        <v>121</v>
      </c>
      <c r="B3" s="3">
        <v>4119</v>
      </c>
      <c r="C3" s="3">
        <v>8006</v>
      </c>
      <c r="D3" s="3">
        <v>16550</v>
      </c>
      <c r="E3" s="3">
        <v>178130</v>
      </c>
      <c r="F3" s="3">
        <v>6281</v>
      </c>
      <c r="G3" s="3">
        <v>29250</v>
      </c>
      <c r="H3" s="3">
        <v>3568</v>
      </c>
      <c r="I3" s="3">
        <v>3221</v>
      </c>
      <c r="J3" s="11">
        <f>SUM(SupremeCourtJusticeJudicialDistrict8General[[#This Row],[Allegany County Vote Results]:[Wyoming County Vote Results]])</f>
        <v>249125</v>
      </c>
      <c r="K3" s="12">
        <f>SUM(SupremeCourtJusticeJudicialDistrict8General[[#This Row],[Total Votes by Party]],J5,J7)</f>
        <v>491973</v>
      </c>
    </row>
    <row r="4" spans="1:11" x14ac:dyDescent="0.2">
      <c r="A4" s="2" t="s">
        <v>122</v>
      </c>
      <c r="B4" s="3">
        <v>4018</v>
      </c>
      <c r="C4" s="3">
        <v>7526</v>
      </c>
      <c r="D4" s="3">
        <v>15671</v>
      </c>
      <c r="E4" s="3">
        <v>168871</v>
      </c>
      <c r="F4" s="3">
        <v>5994</v>
      </c>
      <c r="G4" s="3">
        <v>27484</v>
      </c>
      <c r="H4" s="3">
        <v>3355</v>
      </c>
      <c r="I4" s="3">
        <v>3108</v>
      </c>
      <c r="J4" s="11">
        <f>SUM(SupremeCourtJusticeJudicialDistrict8General[[#This Row],[Allegany County Vote Results]:[Wyoming County Vote Results]])</f>
        <v>236027</v>
      </c>
      <c r="K4" s="12">
        <f>SUM(SupremeCourtJusticeJudicialDistrict8General[[#This Row],[Total Votes by Party]],J6,J8)</f>
        <v>479832</v>
      </c>
    </row>
    <row r="5" spans="1:11" x14ac:dyDescent="0.2">
      <c r="A5" s="2" t="s">
        <v>123</v>
      </c>
      <c r="B5" s="3">
        <v>8632</v>
      </c>
      <c r="C5" s="3">
        <v>11992</v>
      </c>
      <c r="D5" s="3">
        <v>20054</v>
      </c>
      <c r="E5" s="3">
        <v>101798</v>
      </c>
      <c r="F5" s="3">
        <v>10978</v>
      </c>
      <c r="G5" s="3">
        <v>29258</v>
      </c>
      <c r="H5" s="3">
        <v>6801</v>
      </c>
      <c r="I5" s="3">
        <v>7826</v>
      </c>
      <c r="J5" s="11">
        <f>SUM(SupremeCourtJusticeJudicialDistrict8General[[#This Row],[Allegany County Vote Results]:[Wyoming County Vote Results]])</f>
        <v>197339</v>
      </c>
      <c r="K5" s="13"/>
    </row>
    <row r="6" spans="1:11" x14ac:dyDescent="0.2">
      <c r="A6" s="2" t="s">
        <v>124</v>
      </c>
      <c r="B6" s="3">
        <v>8658</v>
      </c>
      <c r="C6" s="3">
        <v>11975</v>
      </c>
      <c r="D6" s="3">
        <v>20001</v>
      </c>
      <c r="E6" s="3">
        <v>102486</v>
      </c>
      <c r="F6" s="3">
        <v>10926</v>
      </c>
      <c r="G6" s="3">
        <v>29034</v>
      </c>
      <c r="H6" s="3">
        <v>6773</v>
      </c>
      <c r="I6" s="3">
        <v>7829</v>
      </c>
      <c r="J6" s="11">
        <f>SUM(SupremeCourtJusticeJudicialDistrict8General[[#This Row],[Allegany County Vote Results]:[Wyoming County Vote Results]])</f>
        <v>197682</v>
      </c>
      <c r="K6" s="13"/>
    </row>
    <row r="7" spans="1:11" x14ac:dyDescent="0.2">
      <c r="A7" s="2" t="s">
        <v>125</v>
      </c>
      <c r="B7" s="3">
        <v>1006</v>
      </c>
      <c r="C7" s="3">
        <v>1812</v>
      </c>
      <c r="D7" s="3">
        <v>3489</v>
      </c>
      <c r="E7" s="3">
        <v>28254</v>
      </c>
      <c r="F7" s="3">
        <v>2087</v>
      </c>
      <c r="G7" s="3">
        <v>6334</v>
      </c>
      <c r="H7" s="3">
        <v>1202</v>
      </c>
      <c r="I7" s="3">
        <v>1325</v>
      </c>
      <c r="J7" s="11">
        <f>SUM(SupremeCourtJusticeJudicialDistrict8General[[#This Row],[Allegany County Vote Results]:[Wyoming County Vote Results]])</f>
        <v>45509</v>
      </c>
      <c r="K7" s="13"/>
    </row>
    <row r="8" spans="1:11" x14ac:dyDescent="0.2">
      <c r="A8" s="2" t="s">
        <v>126</v>
      </c>
      <c r="B8" s="3">
        <v>1016</v>
      </c>
      <c r="C8" s="3">
        <v>1821</v>
      </c>
      <c r="D8" s="3">
        <v>3528</v>
      </c>
      <c r="E8" s="3">
        <v>28703</v>
      </c>
      <c r="F8" s="3">
        <v>2102</v>
      </c>
      <c r="G8" s="3">
        <v>6400</v>
      </c>
      <c r="H8" s="3">
        <v>1199</v>
      </c>
      <c r="I8" s="3">
        <v>1354</v>
      </c>
      <c r="J8" s="11">
        <f>SUM(SupremeCourtJusticeJudicialDistrict8General[[#This Row],[Allegany County Vote Results]:[Wyoming County Vote Results]])</f>
        <v>46123</v>
      </c>
      <c r="K8" s="13"/>
    </row>
    <row r="9" spans="1:11" x14ac:dyDescent="0.2">
      <c r="A9" s="4" t="s">
        <v>0</v>
      </c>
      <c r="B9" s="3">
        <v>3246</v>
      </c>
      <c r="C9" s="3">
        <v>6050</v>
      </c>
      <c r="D9" s="3">
        <v>9621</v>
      </c>
      <c r="E9" s="3">
        <v>83674</v>
      </c>
      <c r="F9" s="3">
        <v>4691</v>
      </c>
      <c r="G9" s="3">
        <v>19389</v>
      </c>
      <c r="H9" s="3">
        <v>3330</v>
      </c>
      <c r="I9" s="3">
        <v>2398</v>
      </c>
      <c r="J9" s="11">
        <f>SUM(SupremeCourtJusticeJudicialDistrict8General[[#This Row],[Allegany County Vote Results]:[Wyoming County Vote Results]])</f>
        <v>132399</v>
      </c>
      <c r="K9" s="13"/>
    </row>
    <row r="10" spans="1:11" x14ac:dyDescent="0.2">
      <c r="A10" s="4" t="s">
        <v>1</v>
      </c>
      <c r="B10" s="3">
        <v>3</v>
      </c>
      <c r="C10" s="3">
        <v>33</v>
      </c>
      <c r="D10" s="3">
        <v>14</v>
      </c>
      <c r="E10" s="3">
        <v>0</v>
      </c>
      <c r="F10" s="3">
        <v>8</v>
      </c>
      <c r="G10" s="3">
        <v>0</v>
      </c>
      <c r="H10" s="3">
        <v>7</v>
      </c>
      <c r="I10" s="3">
        <v>2</v>
      </c>
      <c r="J10" s="11">
        <f>SUM(SupremeCourtJusticeJudicialDistrict8General[[#This Row],[Allegany County Vote Results]:[Wyoming County Vote Results]])</f>
        <v>67</v>
      </c>
      <c r="K10" s="13"/>
    </row>
    <row r="11" spans="1:11" x14ac:dyDescent="0.2">
      <c r="A11" s="4" t="s">
        <v>2</v>
      </c>
      <c r="B11" s="5">
        <v>8</v>
      </c>
      <c r="C11" s="5">
        <v>27</v>
      </c>
      <c r="D11" s="5">
        <v>82</v>
      </c>
      <c r="E11" s="5">
        <v>0</v>
      </c>
      <c r="F11" s="5">
        <v>47</v>
      </c>
      <c r="G11" s="5">
        <v>197</v>
      </c>
      <c r="H11" s="5">
        <v>9</v>
      </c>
      <c r="I11" s="5">
        <v>7</v>
      </c>
      <c r="J11" s="11">
        <f>SUM(SupremeCourtJusticeJudicialDistrict8General[[#This Row],[Allegany County Vote Results]:[Wyoming County Vote Results]])</f>
        <v>377</v>
      </c>
      <c r="K11" s="13"/>
    </row>
    <row r="12" spans="1:11" hidden="1" x14ac:dyDescent="0.2">
      <c r="A12" s="4" t="s">
        <v>3</v>
      </c>
      <c r="B12" s="6">
        <f>SUBTOTAL(109,SupremeCourtJusticeJudicialDistrict8General[Allegany County Vote Results])</f>
        <v>30706</v>
      </c>
      <c r="C12" s="6"/>
      <c r="D12" s="6"/>
      <c r="E12" s="6"/>
      <c r="F12" s="6"/>
      <c r="G12" s="6"/>
      <c r="H12" s="6"/>
      <c r="I12" s="6">
        <f>SUBTOTAL(109,SupremeCourtJusticeJudicialDistrict8General[Wyoming County Vote Results])</f>
        <v>27070</v>
      </c>
      <c r="J12" s="11">
        <f>SUM(SupremeCourtJusticeJudicialDistrict7General[[#This Row],[Cayuga County Vote Results]:[Yates County Vote Results]])</f>
        <v>9315</v>
      </c>
      <c r="K12" s="13"/>
    </row>
  </sheetData>
  <pageMargins left="0.5" right="0.5" top="0.25" bottom="0.25" header="0.25" footer="0.25"/>
  <pageSetup paperSize="5" scale="73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CADC0-968C-457A-9196-665DB14A9828}">
  <sheetPr>
    <pageSetUpPr fitToPage="1"/>
  </sheetPr>
  <dimension ref="A1:H2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8" ht="24.95" customHeight="1" x14ac:dyDescent="0.2">
      <c r="A1" s="1" t="s">
        <v>127</v>
      </c>
    </row>
    <row r="2" spans="1:8" ht="25.5" x14ac:dyDescent="0.2">
      <c r="A2" s="7" t="s">
        <v>5</v>
      </c>
      <c r="B2" s="8" t="s">
        <v>128</v>
      </c>
      <c r="C2" s="8" t="s">
        <v>24</v>
      </c>
      <c r="D2" s="8" t="s">
        <v>25</v>
      </c>
      <c r="E2" s="8" t="s">
        <v>23</v>
      </c>
      <c r="F2" s="8" t="s">
        <v>129</v>
      </c>
      <c r="G2" s="9" t="s">
        <v>220</v>
      </c>
      <c r="H2" s="10" t="s">
        <v>4</v>
      </c>
    </row>
    <row r="3" spans="1:8" x14ac:dyDescent="0.2">
      <c r="A3" s="2" t="s">
        <v>130</v>
      </c>
      <c r="B3" s="3">
        <v>51313</v>
      </c>
      <c r="C3" s="3">
        <v>48598</v>
      </c>
      <c r="D3" s="3">
        <v>14848</v>
      </c>
      <c r="E3" s="3">
        <v>47664</v>
      </c>
      <c r="F3" s="3">
        <v>203908</v>
      </c>
      <c r="G3" s="11">
        <f>SUM(SupremeCourtJusticeJudicialDistrict9General[[#This Row],[Dutchess County Vote Results]:[Westchester County Vote Results]])</f>
        <v>366331</v>
      </c>
      <c r="H3" s="12">
        <f>SupremeCourtJusticeJudicialDistrict9General[[#This Row],[Total Votes by Party]]</f>
        <v>366331</v>
      </c>
    </row>
    <row r="4" spans="1:8" x14ac:dyDescent="0.2">
      <c r="A4" s="2" t="s">
        <v>131</v>
      </c>
      <c r="B4" s="3">
        <v>51641</v>
      </c>
      <c r="C4" s="3">
        <v>50059</v>
      </c>
      <c r="D4" s="3">
        <v>15527</v>
      </c>
      <c r="E4" s="3">
        <v>50340</v>
      </c>
      <c r="F4" s="3">
        <v>205566</v>
      </c>
      <c r="G4" s="11">
        <f>SUM(SupremeCourtJusticeJudicialDistrict9General[[#This Row],[Dutchess County Vote Results]:[Westchester County Vote Results]])</f>
        <v>373133</v>
      </c>
      <c r="H4" s="12">
        <f>SUM(SupremeCourtJusticeJudicialDistrict9General[[#This Row],[Total Votes by Party]],G11,G15,G19)</f>
        <v>630104</v>
      </c>
    </row>
    <row r="5" spans="1:8" x14ac:dyDescent="0.2">
      <c r="A5" s="2" t="s">
        <v>132</v>
      </c>
      <c r="B5" s="3">
        <v>49981</v>
      </c>
      <c r="C5" s="3">
        <v>46770</v>
      </c>
      <c r="D5" s="3">
        <v>15411</v>
      </c>
      <c r="E5" s="3">
        <v>49174</v>
      </c>
      <c r="F5" s="3">
        <v>198197</v>
      </c>
      <c r="G5" s="11">
        <f>SUM(SupremeCourtJusticeJudicialDistrict9General[[#This Row],[Dutchess County Vote Results]:[Westchester County Vote Results]])</f>
        <v>359533</v>
      </c>
      <c r="H5" s="12">
        <f>SUM(SupremeCourtJusticeJudicialDistrict9General[[#This Row],[Total Votes by Party]],G20)</f>
        <v>379596</v>
      </c>
    </row>
    <row r="6" spans="1:8" x14ac:dyDescent="0.2">
      <c r="A6" s="2" t="s">
        <v>133</v>
      </c>
      <c r="B6" s="3">
        <v>49886</v>
      </c>
      <c r="C6" s="3">
        <v>49792</v>
      </c>
      <c r="D6" s="3">
        <v>15286</v>
      </c>
      <c r="E6" s="3">
        <v>49680</v>
      </c>
      <c r="F6" s="3">
        <v>198330</v>
      </c>
      <c r="G6" s="11">
        <f>SUM(SupremeCourtJusticeJudicialDistrict9General[[#This Row],[Dutchess County Vote Results]:[Westchester County Vote Results]])</f>
        <v>362974</v>
      </c>
      <c r="H6" s="12">
        <f>SupremeCourtJusticeJudicialDistrict9General[[#This Row],[Total Votes by Party]]</f>
        <v>362974</v>
      </c>
    </row>
    <row r="7" spans="1:8" x14ac:dyDescent="0.2">
      <c r="A7" s="2" t="s">
        <v>218</v>
      </c>
      <c r="B7" s="3">
        <v>55031</v>
      </c>
      <c r="C7" s="3">
        <v>53325</v>
      </c>
      <c r="D7" s="3">
        <v>16851</v>
      </c>
      <c r="E7" s="3">
        <v>52322</v>
      </c>
      <c r="F7" s="3">
        <v>206914</v>
      </c>
      <c r="G7" s="11">
        <f>SUM(SupremeCourtJusticeJudicialDistrict9General[[#This Row],[Dutchess County Vote Results]:[Westchester County Vote Results]])</f>
        <v>384443</v>
      </c>
      <c r="H7" s="12">
        <f>SupremeCourtJusticeJudicialDistrict9General[[#This Row],[Total Votes by Party]]</f>
        <v>384443</v>
      </c>
    </row>
    <row r="8" spans="1:8" x14ac:dyDescent="0.2">
      <c r="A8" s="2" t="s">
        <v>134</v>
      </c>
      <c r="B8" s="3">
        <v>53953</v>
      </c>
      <c r="C8" s="3">
        <v>50156</v>
      </c>
      <c r="D8" s="3">
        <v>16690</v>
      </c>
      <c r="E8" s="3">
        <v>53075</v>
      </c>
      <c r="F8" s="3">
        <v>208035</v>
      </c>
      <c r="G8" s="11">
        <f>SUM(SupremeCourtJusticeJudicialDistrict9General[[#This Row],[Dutchess County Vote Results]:[Westchester County Vote Results]])</f>
        <v>381909</v>
      </c>
      <c r="H8" s="12">
        <f>SUM(SupremeCourtJusticeJudicialDistrict9General[[#This Row],[Total Votes by Party]],G22)</f>
        <v>411225</v>
      </c>
    </row>
    <row r="9" spans="1:8" x14ac:dyDescent="0.2">
      <c r="A9" s="2" t="s">
        <v>135</v>
      </c>
      <c r="B9" s="3">
        <v>50463</v>
      </c>
      <c r="C9" s="3">
        <v>48081</v>
      </c>
      <c r="D9" s="3">
        <v>15217</v>
      </c>
      <c r="E9" s="3">
        <v>55906</v>
      </c>
      <c r="F9" s="3">
        <v>193347</v>
      </c>
      <c r="G9" s="11">
        <f>SUM(SupremeCourtJusticeJudicialDistrict9General[[#This Row],[Dutchess County Vote Results]:[Westchester County Vote Results]])</f>
        <v>363014</v>
      </c>
      <c r="H9" s="12">
        <f>SUM(SupremeCourtJusticeJudicialDistrict9General[[#This Row],[Total Votes by Party]],G18,G23)</f>
        <v>443617</v>
      </c>
    </row>
    <row r="10" spans="1:8" x14ac:dyDescent="0.2">
      <c r="A10" s="2" t="s">
        <v>136</v>
      </c>
      <c r="B10" s="3">
        <v>40615</v>
      </c>
      <c r="C10" s="3">
        <v>43281</v>
      </c>
      <c r="D10" s="3">
        <v>18356</v>
      </c>
      <c r="E10" s="3">
        <v>31762</v>
      </c>
      <c r="F10" s="3">
        <v>82955</v>
      </c>
      <c r="G10" s="11">
        <f>SUM(SupremeCourtJusticeJudicialDistrict9General[[#This Row],[Dutchess County Vote Results]:[Westchester County Vote Results]])</f>
        <v>216969</v>
      </c>
      <c r="H10" s="12">
        <f>SUM(SupremeCourtJusticeJudicialDistrict9General[[#This Row],[Total Votes by Party]],G14)</f>
        <v>252572</v>
      </c>
    </row>
    <row r="11" spans="1:8" x14ac:dyDescent="0.2">
      <c r="A11" s="2" t="s">
        <v>137</v>
      </c>
      <c r="B11" s="3">
        <v>39159</v>
      </c>
      <c r="C11" s="3">
        <v>42171</v>
      </c>
      <c r="D11" s="3">
        <v>15275</v>
      </c>
      <c r="E11" s="3">
        <v>30585</v>
      </c>
      <c r="F11" s="3">
        <v>80162</v>
      </c>
      <c r="G11" s="11">
        <f>SUM(SupremeCourtJusticeJudicialDistrict9General[[#This Row],[Dutchess County Vote Results]:[Westchester County Vote Results]])</f>
        <v>207352</v>
      </c>
      <c r="H11" s="13"/>
    </row>
    <row r="12" spans="1:8" x14ac:dyDescent="0.2">
      <c r="A12" s="2" t="s">
        <v>138</v>
      </c>
      <c r="B12" s="3">
        <v>39692</v>
      </c>
      <c r="C12" s="3">
        <v>42763</v>
      </c>
      <c r="D12" s="3">
        <v>15812</v>
      </c>
      <c r="E12" s="3">
        <v>31727</v>
      </c>
      <c r="F12" s="3">
        <v>84448</v>
      </c>
      <c r="G12" s="11">
        <f>SUM(SupremeCourtJusticeJudicialDistrict9General[[#This Row],[Dutchess County Vote Results]:[Westchester County Vote Results]])</f>
        <v>214442</v>
      </c>
      <c r="H12" s="12">
        <f>SUM(SupremeCourtJusticeJudicialDistrict9General[[#This Row],[Total Votes by Party]],G16)</f>
        <v>249225</v>
      </c>
    </row>
    <row r="13" spans="1:8" x14ac:dyDescent="0.2">
      <c r="A13" s="2" t="s">
        <v>139</v>
      </c>
      <c r="B13" s="3">
        <v>39318</v>
      </c>
      <c r="C13" s="3">
        <v>47089</v>
      </c>
      <c r="D13" s="3">
        <v>15468</v>
      </c>
      <c r="E13" s="3">
        <v>32726</v>
      </c>
      <c r="F13" s="3">
        <v>81507</v>
      </c>
      <c r="G13" s="11">
        <f>SUM(SupremeCourtJusticeJudicialDistrict9General[[#This Row],[Dutchess County Vote Results]:[Westchester County Vote Results]])</f>
        <v>216108</v>
      </c>
      <c r="H13" s="12">
        <f>SUM(SupremeCourtJusticeJudicialDistrict9General[[#This Row],[Total Votes by Party]],G17,G21,G24)</f>
        <v>268092</v>
      </c>
    </row>
    <row r="14" spans="1:8" x14ac:dyDescent="0.2">
      <c r="A14" s="2" t="s">
        <v>140</v>
      </c>
      <c r="B14" s="3">
        <v>7532</v>
      </c>
      <c r="C14" s="3">
        <v>6924</v>
      </c>
      <c r="D14" s="3">
        <v>3257</v>
      </c>
      <c r="E14" s="3">
        <v>5738</v>
      </c>
      <c r="F14" s="3">
        <v>12152</v>
      </c>
      <c r="G14" s="11">
        <f>SUM(SupremeCourtJusticeJudicialDistrict9General[[#This Row],[Dutchess County Vote Results]:[Westchester County Vote Results]])</f>
        <v>35603</v>
      </c>
      <c r="H14" s="13"/>
    </row>
    <row r="15" spans="1:8" x14ac:dyDescent="0.2">
      <c r="A15" s="2" t="s">
        <v>141</v>
      </c>
      <c r="B15" s="3">
        <v>7068</v>
      </c>
      <c r="C15" s="3">
        <v>6508</v>
      </c>
      <c r="D15" s="3">
        <v>2614</v>
      </c>
      <c r="E15" s="3">
        <v>5330</v>
      </c>
      <c r="F15" s="3">
        <v>11269</v>
      </c>
      <c r="G15" s="11">
        <f>SUM(SupremeCourtJusticeJudicialDistrict9General[[#This Row],[Dutchess County Vote Results]:[Westchester County Vote Results]])</f>
        <v>32789</v>
      </c>
      <c r="H15" s="13"/>
    </row>
    <row r="16" spans="1:8" x14ac:dyDescent="0.2">
      <c r="A16" s="2" t="s">
        <v>142</v>
      </c>
      <c r="B16" s="3">
        <v>7322</v>
      </c>
      <c r="C16" s="3">
        <v>6801</v>
      </c>
      <c r="D16" s="3">
        <v>2731</v>
      </c>
      <c r="E16" s="3">
        <v>5726</v>
      </c>
      <c r="F16" s="3">
        <v>12203</v>
      </c>
      <c r="G16" s="11">
        <f>SUM(SupremeCourtJusticeJudicialDistrict9General[[#This Row],[Dutchess County Vote Results]:[Westchester County Vote Results]])</f>
        <v>34783</v>
      </c>
      <c r="H16" s="13"/>
    </row>
    <row r="17" spans="1:8" x14ac:dyDescent="0.2">
      <c r="A17" s="2" t="s">
        <v>143</v>
      </c>
      <c r="B17" s="3">
        <v>7175</v>
      </c>
      <c r="C17" s="3">
        <v>7181</v>
      </c>
      <c r="D17" s="3">
        <v>2677</v>
      </c>
      <c r="E17" s="3">
        <v>5457</v>
      </c>
      <c r="F17" s="3">
        <v>11559</v>
      </c>
      <c r="G17" s="11">
        <f>SUM(SupremeCourtJusticeJudicialDistrict9General[[#This Row],[Dutchess County Vote Results]:[Westchester County Vote Results]])</f>
        <v>34049</v>
      </c>
      <c r="H17" s="13"/>
    </row>
    <row r="18" spans="1:8" x14ac:dyDescent="0.2">
      <c r="A18" s="2" t="s">
        <v>144</v>
      </c>
      <c r="B18" s="3">
        <v>10806</v>
      </c>
      <c r="C18" s="3">
        <v>10442</v>
      </c>
      <c r="D18" s="3">
        <v>4202</v>
      </c>
      <c r="E18" s="3">
        <v>12136</v>
      </c>
      <c r="F18" s="3">
        <v>22257</v>
      </c>
      <c r="G18" s="11">
        <f>SUM(SupremeCourtJusticeJudicialDistrict9General[[#This Row],[Dutchess County Vote Results]:[Westchester County Vote Results]])</f>
        <v>59843</v>
      </c>
      <c r="H18" s="13"/>
    </row>
    <row r="19" spans="1:8" x14ac:dyDescent="0.2">
      <c r="A19" s="2" t="s">
        <v>145</v>
      </c>
      <c r="B19" s="3">
        <v>2463</v>
      </c>
      <c r="C19" s="3">
        <v>6101</v>
      </c>
      <c r="D19" s="3">
        <v>895</v>
      </c>
      <c r="E19" s="3">
        <v>1720</v>
      </c>
      <c r="F19" s="3">
        <v>5651</v>
      </c>
      <c r="G19" s="11">
        <f>SUM(SupremeCourtJusticeJudicialDistrict9General[[#This Row],[Dutchess County Vote Results]:[Westchester County Vote Results]])</f>
        <v>16830</v>
      </c>
      <c r="H19" s="13"/>
    </row>
    <row r="20" spans="1:8" x14ac:dyDescent="0.2">
      <c r="A20" s="2" t="s">
        <v>146</v>
      </c>
      <c r="B20" s="3">
        <v>3183</v>
      </c>
      <c r="C20" s="3">
        <v>6457</v>
      </c>
      <c r="D20" s="3">
        <v>1143</v>
      </c>
      <c r="E20" s="3">
        <v>2402</v>
      </c>
      <c r="F20" s="3">
        <v>6878</v>
      </c>
      <c r="G20" s="11">
        <f>SUM(SupremeCourtJusticeJudicialDistrict9General[[#This Row],[Dutchess County Vote Results]:[Westchester County Vote Results]])</f>
        <v>20063</v>
      </c>
      <c r="H20" s="13"/>
    </row>
    <row r="21" spans="1:8" x14ac:dyDescent="0.2">
      <c r="A21" s="2" t="s">
        <v>147</v>
      </c>
      <c r="B21" s="3">
        <v>1891</v>
      </c>
      <c r="C21" s="3">
        <v>5918</v>
      </c>
      <c r="D21" s="3">
        <v>703</v>
      </c>
      <c r="E21" s="3">
        <v>1294</v>
      </c>
      <c r="F21" s="3">
        <v>4261</v>
      </c>
      <c r="G21" s="11">
        <f>SUM(SupremeCourtJusticeJudicialDistrict9General[[#This Row],[Dutchess County Vote Results]:[Westchester County Vote Results]])</f>
        <v>14067</v>
      </c>
      <c r="H21" s="13"/>
    </row>
    <row r="22" spans="1:8" x14ac:dyDescent="0.2">
      <c r="A22" s="2" t="s">
        <v>148</v>
      </c>
      <c r="B22" s="3">
        <v>5036</v>
      </c>
      <c r="C22" s="3">
        <v>7908</v>
      </c>
      <c r="D22" s="3">
        <v>1702</v>
      </c>
      <c r="E22" s="3">
        <v>4260</v>
      </c>
      <c r="F22" s="3">
        <v>10410</v>
      </c>
      <c r="G22" s="11">
        <f>SUM(SupremeCourtJusticeJudicialDistrict9General[[#This Row],[Dutchess County Vote Results]:[Westchester County Vote Results]])</f>
        <v>29316</v>
      </c>
      <c r="H22" s="13"/>
    </row>
    <row r="23" spans="1:8" x14ac:dyDescent="0.2">
      <c r="A23" s="2" t="s">
        <v>149</v>
      </c>
      <c r="B23" s="3">
        <v>3248</v>
      </c>
      <c r="C23" s="3">
        <v>6659</v>
      </c>
      <c r="D23" s="3">
        <v>1131</v>
      </c>
      <c r="E23" s="3">
        <v>2663</v>
      </c>
      <c r="F23" s="3">
        <v>7059</v>
      </c>
      <c r="G23" s="11">
        <f>SUM(SupremeCourtJusticeJudicialDistrict9General[[#This Row],[Dutchess County Vote Results]:[Westchester County Vote Results]])</f>
        <v>20760</v>
      </c>
      <c r="H23" s="13"/>
    </row>
    <row r="24" spans="1:8" x14ac:dyDescent="0.2">
      <c r="A24" s="2" t="s">
        <v>150</v>
      </c>
      <c r="B24" s="3">
        <v>371</v>
      </c>
      <c r="C24" s="3">
        <v>629</v>
      </c>
      <c r="D24" s="3">
        <v>103</v>
      </c>
      <c r="E24" s="3">
        <v>1999</v>
      </c>
      <c r="F24" s="3">
        <v>766</v>
      </c>
      <c r="G24" s="11">
        <f>SUM(SupremeCourtJusticeJudicialDistrict9General[[#This Row],[Dutchess County Vote Results]:[Westchester County Vote Results]])</f>
        <v>3868</v>
      </c>
      <c r="H24" s="13"/>
    </row>
    <row r="25" spans="1:8" x14ac:dyDescent="0.2">
      <c r="A25" s="4" t="s">
        <v>0</v>
      </c>
      <c r="B25" s="3">
        <v>221346</v>
      </c>
      <c r="C25" s="3">
        <v>287523</v>
      </c>
      <c r="D25" s="3">
        <v>82442</v>
      </c>
      <c r="E25" s="3">
        <v>192891</v>
      </c>
      <c r="F25" s="3">
        <v>530244</v>
      </c>
      <c r="G25" s="11">
        <f>SUM(SupremeCourtJusticeJudicialDistrict9General[[#This Row],[Dutchess County Vote Results]:[Westchester County Vote Results]])</f>
        <v>1314446</v>
      </c>
      <c r="H25" s="13"/>
    </row>
    <row r="26" spans="1:8" x14ac:dyDescent="0.2">
      <c r="A26" s="4" t="s">
        <v>1</v>
      </c>
      <c r="B26" s="3">
        <v>234</v>
      </c>
      <c r="C26" s="3">
        <v>0</v>
      </c>
      <c r="D26" s="3">
        <v>0</v>
      </c>
      <c r="E26" s="3">
        <v>854</v>
      </c>
      <c r="F26" s="3">
        <v>0</v>
      </c>
      <c r="G26" s="11">
        <f>SUM(SupremeCourtJusticeJudicialDistrict9General[[#This Row],[Dutchess County Vote Results]:[Westchester County Vote Results]])</f>
        <v>1088</v>
      </c>
      <c r="H26" s="13"/>
    </row>
    <row r="27" spans="1:8" x14ac:dyDescent="0.2">
      <c r="A27" s="4" t="s">
        <v>2</v>
      </c>
      <c r="B27" s="5">
        <v>547</v>
      </c>
      <c r="C27" s="5">
        <v>332</v>
      </c>
      <c r="D27" s="5">
        <v>147</v>
      </c>
      <c r="E27" s="5">
        <v>940</v>
      </c>
      <c r="F27" s="5">
        <v>1439</v>
      </c>
      <c r="G27" s="11">
        <f>SUM(SupremeCourtJusticeJudicialDistrict9General[[#This Row],[Dutchess County Vote Results]:[Westchester County Vote Results]])</f>
        <v>3405</v>
      </c>
      <c r="H27" s="13"/>
    </row>
    <row r="28" spans="1:8" hidden="1" x14ac:dyDescent="0.2">
      <c r="A28" s="4" t="s">
        <v>3</v>
      </c>
      <c r="B28" s="6">
        <f>SUBTOTAL(109,SupremeCourtJusticeJudicialDistrict9General[Dutchess County Vote Results])</f>
        <v>799274</v>
      </c>
      <c r="C28" s="6"/>
      <c r="D28" s="6"/>
      <c r="E28" s="6"/>
      <c r="F28" s="6">
        <f>SUBTOTAL(109,SupremeCourtJusticeJudicialDistrict9General[Westchester County Vote Results])</f>
        <v>2379517</v>
      </c>
    </row>
  </sheetData>
  <pageMargins left="0.5" right="0.5" top="0.25" bottom="0.25" header="0.25" footer="0.25"/>
  <pageSetup paperSize="5" scale="99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DE47-0CF6-4DB4-B51C-96037B053BC1}">
  <sheetPr>
    <pageSetUpPr fitToPage="1"/>
  </sheetPr>
  <dimension ref="A1:E34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95" customHeight="1" x14ac:dyDescent="0.2">
      <c r="A1" s="1" t="s">
        <v>151</v>
      </c>
    </row>
    <row r="2" spans="1:5" ht="25.5" x14ac:dyDescent="0.2">
      <c r="A2" s="7" t="s">
        <v>5</v>
      </c>
      <c r="B2" s="8" t="s">
        <v>152</v>
      </c>
      <c r="C2" s="8" t="s">
        <v>153</v>
      </c>
      <c r="D2" s="9" t="s">
        <v>220</v>
      </c>
      <c r="E2" s="10" t="s">
        <v>4</v>
      </c>
    </row>
    <row r="3" spans="1:5" x14ac:dyDescent="0.2">
      <c r="A3" s="2" t="s">
        <v>154</v>
      </c>
      <c r="B3" s="3">
        <v>253773</v>
      </c>
      <c r="C3" s="3">
        <v>242028</v>
      </c>
      <c r="D3" s="11">
        <f>SUM(SupremeCourtJusticeJudicialDistrict10General[[#This Row],[Nassau County Vote Results]:[Suffolk County Vote Results]])</f>
        <v>495801</v>
      </c>
      <c r="E3" s="12">
        <f>SUM(SupremeCourtJusticeJudicialDistrict10General[[#This Row],[Total Votes by Party]],D17,D24)</f>
        <v>558221</v>
      </c>
    </row>
    <row r="4" spans="1:5" x14ac:dyDescent="0.2">
      <c r="A4" s="2" t="s">
        <v>155</v>
      </c>
      <c r="B4" s="3">
        <v>248462</v>
      </c>
      <c r="C4" s="3">
        <v>234911</v>
      </c>
      <c r="D4" s="11">
        <f>SUM(SupremeCourtJusticeJudicialDistrict10General[[#This Row],[Nassau County Vote Results]:[Suffolk County Vote Results]])</f>
        <v>483373</v>
      </c>
      <c r="E4" s="12">
        <f>SUM(SupremeCourtJusticeJudicialDistrict10General[[#This Row],[Total Votes by Party]],D18,D25)</f>
        <v>548155</v>
      </c>
    </row>
    <row r="5" spans="1:5" x14ac:dyDescent="0.2">
      <c r="A5" s="2" t="s">
        <v>156</v>
      </c>
      <c r="B5" s="3">
        <v>251823</v>
      </c>
      <c r="C5" s="3">
        <v>239831</v>
      </c>
      <c r="D5" s="11">
        <f>SUM(SupremeCourtJusticeJudicialDistrict10General[[#This Row],[Nassau County Vote Results]:[Suffolk County Vote Results]])</f>
        <v>491654</v>
      </c>
      <c r="E5" s="12">
        <f>SUM(SupremeCourtJusticeJudicialDistrict10General[[#This Row],[Total Votes by Party]],D19,D26)</f>
        <v>557758</v>
      </c>
    </row>
    <row r="6" spans="1:5" x14ac:dyDescent="0.2">
      <c r="A6" s="2" t="s">
        <v>157</v>
      </c>
      <c r="B6" s="3">
        <v>243304</v>
      </c>
      <c r="C6" s="3">
        <v>228446</v>
      </c>
      <c r="D6" s="11">
        <f>SUM(SupremeCourtJusticeJudicialDistrict10General[[#This Row],[Nassau County Vote Results]:[Suffolk County Vote Results]])</f>
        <v>471750</v>
      </c>
      <c r="E6" s="12">
        <f>SUM(SupremeCourtJusticeJudicialDistrict10General[[#This Row],[Total Votes by Party]],D20,D27)</f>
        <v>531373</v>
      </c>
    </row>
    <row r="7" spans="1:5" x14ac:dyDescent="0.2">
      <c r="A7" s="2" t="s">
        <v>158</v>
      </c>
      <c r="B7" s="3">
        <v>245470</v>
      </c>
      <c r="C7" s="3">
        <v>230332</v>
      </c>
      <c r="D7" s="11">
        <f>SUM(SupremeCourtJusticeJudicialDistrict10General[[#This Row],[Nassau County Vote Results]:[Suffolk County Vote Results]])</f>
        <v>475802</v>
      </c>
      <c r="E7" s="12">
        <f>SUM(SupremeCourtJusticeJudicialDistrict10General[[#This Row],[Total Votes by Party]],D14)</f>
        <v>850357</v>
      </c>
    </row>
    <row r="8" spans="1:5" x14ac:dyDescent="0.2">
      <c r="A8" s="2" t="s">
        <v>159</v>
      </c>
      <c r="B8" s="3">
        <v>248644</v>
      </c>
      <c r="C8" s="3">
        <v>233777</v>
      </c>
      <c r="D8" s="11">
        <f>SUM(SupremeCourtJusticeJudicialDistrict10General[[#This Row],[Nassau County Vote Results]:[Suffolk County Vote Results]])</f>
        <v>482421</v>
      </c>
      <c r="E8" s="12">
        <f>SUM(SupremeCourtJusticeJudicialDistrict10General[[#This Row],[Total Votes by Party]],D15)</f>
        <v>855071</v>
      </c>
    </row>
    <row r="9" spans="1:5" x14ac:dyDescent="0.2">
      <c r="A9" s="2" t="s">
        <v>160</v>
      </c>
      <c r="B9" s="3">
        <v>247403</v>
      </c>
      <c r="C9" s="3">
        <v>232011</v>
      </c>
      <c r="D9" s="11">
        <f>SUM(SupremeCourtJusticeJudicialDistrict10General[[#This Row],[Nassau County Vote Results]:[Suffolk County Vote Results]])</f>
        <v>479414</v>
      </c>
      <c r="E9" s="12">
        <f>SUM(SupremeCourtJusticeJudicialDistrict10General[[#This Row],[Total Votes by Party]],D16)</f>
        <v>851398</v>
      </c>
    </row>
    <row r="10" spans="1:5" x14ac:dyDescent="0.2">
      <c r="A10" s="2" t="s">
        <v>161</v>
      </c>
      <c r="B10" s="3">
        <v>187512</v>
      </c>
      <c r="C10" s="3">
        <v>212973</v>
      </c>
      <c r="D10" s="11">
        <f>SUM(SupremeCourtJusticeJudicialDistrict10General[[#This Row],[Nassau County Vote Results]:[Suffolk County Vote Results]])</f>
        <v>400485</v>
      </c>
      <c r="E10" s="12">
        <f>SupremeCourtJusticeJudicialDistrict10General[[#This Row],[Total Votes by Party]]</f>
        <v>400485</v>
      </c>
    </row>
    <row r="11" spans="1:5" x14ac:dyDescent="0.2">
      <c r="A11" s="2" t="s">
        <v>162</v>
      </c>
      <c r="B11" s="3">
        <v>186850</v>
      </c>
      <c r="C11" s="3">
        <v>210481</v>
      </c>
      <c r="D11" s="11">
        <f>SUM(SupremeCourtJusticeJudicialDistrict10General[[#This Row],[Nassau County Vote Results]:[Suffolk County Vote Results]])</f>
        <v>397331</v>
      </c>
      <c r="E11" s="12">
        <f>SupremeCourtJusticeJudicialDistrict10General[[#This Row],[Total Votes by Party]]</f>
        <v>397331</v>
      </c>
    </row>
    <row r="12" spans="1:5" x14ac:dyDescent="0.2">
      <c r="A12" s="2" t="s">
        <v>163</v>
      </c>
      <c r="B12" s="3">
        <v>187290</v>
      </c>
      <c r="C12" s="3">
        <v>209933</v>
      </c>
      <c r="D12" s="11">
        <f>SUM(SupremeCourtJusticeJudicialDistrict10General[[#This Row],[Nassau County Vote Results]:[Suffolk County Vote Results]])</f>
        <v>397223</v>
      </c>
      <c r="E12" s="12">
        <f>SupremeCourtJusticeJudicialDistrict10General[[#This Row],[Total Votes by Party]]</f>
        <v>397223</v>
      </c>
    </row>
    <row r="13" spans="1:5" x14ac:dyDescent="0.2">
      <c r="A13" s="2" t="s">
        <v>164</v>
      </c>
      <c r="B13" s="3">
        <v>187105</v>
      </c>
      <c r="C13" s="3">
        <v>213107</v>
      </c>
      <c r="D13" s="11">
        <f>SUM(SupremeCourtJusticeJudicialDistrict10General[[#This Row],[Nassau County Vote Results]:[Suffolk County Vote Results]])</f>
        <v>400212</v>
      </c>
      <c r="E13" s="12">
        <f>SupremeCourtJusticeJudicialDistrict10General[[#This Row],[Total Votes by Party]]</f>
        <v>400212</v>
      </c>
    </row>
    <row r="14" spans="1:5" x14ac:dyDescent="0.2">
      <c r="A14" s="2" t="s">
        <v>165</v>
      </c>
      <c r="B14" s="3">
        <v>177784</v>
      </c>
      <c r="C14" s="3">
        <v>196771</v>
      </c>
      <c r="D14" s="11">
        <f>SUM(SupremeCourtJusticeJudicialDistrict10General[[#This Row],[Nassau County Vote Results]:[Suffolk County Vote Results]])</f>
        <v>374555</v>
      </c>
      <c r="E14" s="13"/>
    </row>
    <row r="15" spans="1:5" x14ac:dyDescent="0.2">
      <c r="A15" s="2" t="s">
        <v>166</v>
      </c>
      <c r="B15" s="3">
        <v>177440</v>
      </c>
      <c r="C15" s="3">
        <v>195210</v>
      </c>
      <c r="D15" s="11">
        <f>SUM(SupremeCourtJusticeJudicialDistrict10General[[#This Row],[Nassau County Vote Results]:[Suffolk County Vote Results]])</f>
        <v>372650</v>
      </c>
      <c r="E15" s="13"/>
    </row>
    <row r="16" spans="1:5" x14ac:dyDescent="0.2">
      <c r="A16" s="2" t="s">
        <v>167</v>
      </c>
      <c r="B16" s="3">
        <v>176557</v>
      </c>
      <c r="C16" s="3">
        <v>195427</v>
      </c>
      <c r="D16" s="11">
        <f>SUM(SupremeCourtJusticeJudicialDistrict10General[[#This Row],[Nassau County Vote Results]:[Suffolk County Vote Results]])</f>
        <v>371984</v>
      </c>
      <c r="E16" s="13"/>
    </row>
    <row r="17" spans="1:5" x14ac:dyDescent="0.2">
      <c r="A17" s="2" t="s">
        <v>168</v>
      </c>
      <c r="B17" s="3">
        <v>18244</v>
      </c>
      <c r="C17" s="3">
        <v>25825</v>
      </c>
      <c r="D17" s="11">
        <f>SUM(SupremeCourtJusticeJudicialDistrict10General[[#This Row],[Nassau County Vote Results]:[Suffolk County Vote Results]])</f>
        <v>44069</v>
      </c>
      <c r="E17" s="13"/>
    </row>
    <row r="18" spans="1:5" x14ac:dyDescent="0.2">
      <c r="A18" s="2" t="s">
        <v>169</v>
      </c>
      <c r="B18" s="3">
        <v>18560</v>
      </c>
      <c r="C18" s="3">
        <v>27943</v>
      </c>
      <c r="D18" s="11">
        <f>SUM(SupremeCourtJusticeJudicialDistrict10General[[#This Row],[Nassau County Vote Results]:[Suffolk County Vote Results]])</f>
        <v>46503</v>
      </c>
      <c r="E18" s="13"/>
    </row>
    <row r="19" spans="1:5" x14ac:dyDescent="0.2">
      <c r="A19" s="2" t="s">
        <v>170</v>
      </c>
      <c r="B19" s="3">
        <v>18735</v>
      </c>
      <c r="C19" s="3">
        <v>28893</v>
      </c>
      <c r="D19" s="11">
        <f>SUM(SupremeCourtJusticeJudicialDistrict10General[[#This Row],[Nassau County Vote Results]:[Suffolk County Vote Results]])</f>
        <v>47628</v>
      </c>
      <c r="E19" s="13"/>
    </row>
    <row r="20" spans="1:5" x14ac:dyDescent="0.2">
      <c r="A20" s="2" t="s">
        <v>171</v>
      </c>
      <c r="B20" s="3">
        <v>17062</v>
      </c>
      <c r="C20" s="3">
        <v>25198</v>
      </c>
      <c r="D20" s="11">
        <f>SUM(SupremeCourtJusticeJudicialDistrict10General[[#This Row],[Nassau County Vote Results]:[Suffolk County Vote Results]])</f>
        <v>42260</v>
      </c>
      <c r="E20" s="13"/>
    </row>
    <row r="21" spans="1:5" x14ac:dyDescent="0.2">
      <c r="A21" s="2" t="s">
        <v>172</v>
      </c>
      <c r="B21" s="3">
        <v>24382</v>
      </c>
      <c r="C21" s="3">
        <v>34106</v>
      </c>
      <c r="D21" s="11">
        <f>SUM(SupremeCourtJusticeJudicialDistrict10General[[#This Row],[Nassau County Vote Results]:[Suffolk County Vote Results]])</f>
        <v>58488</v>
      </c>
      <c r="E21" s="12">
        <f>SupremeCourtJusticeJudicialDistrict10General[[#This Row],[Total Votes by Party]]</f>
        <v>58488</v>
      </c>
    </row>
    <row r="22" spans="1:5" x14ac:dyDescent="0.2">
      <c r="A22" s="2" t="s">
        <v>173</v>
      </c>
      <c r="B22" s="3">
        <v>25152</v>
      </c>
      <c r="C22" s="3">
        <v>36252</v>
      </c>
      <c r="D22" s="11">
        <f>SUM(SupremeCourtJusticeJudicialDistrict10General[[#This Row],[Nassau County Vote Results]:[Suffolk County Vote Results]])</f>
        <v>61404</v>
      </c>
      <c r="E22" s="12">
        <f>SupremeCourtJusticeJudicialDistrict10General[[#This Row],[Total Votes by Party]]</f>
        <v>61404</v>
      </c>
    </row>
    <row r="23" spans="1:5" x14ac:dyDescent="0.2">
      <c r="A23" s="2" t="s">
        <v>174</v>
      </c>
      <c r="B23" s="3">
        <v>26339</v>
      </c>
      <c r="C23" s="3">
        <v>36775</v>
      </c>
      <c r="D23" s="11">
        <f>SUM(SupremeCourtJusticeJudicialDistrict10General[[#This Row],[Nassau County Vote Results]:[Suffolk County Vote Results]])</f>
        <v>63114</v>
      </c>
      <c r="E23" s="12">
        <f>SupremeCourtJusticeJudicialDistrict10General[[#This Row],[Total Votes by Party]]</f>
        <v>63114</v>
      </c>
    </row>
    <row r="24" spans="1:5" x14ac:dyDescent="0.2">
      <c r="A24" s="2" t="s">
        <v>175</v>
      </c>
      <c r="B24" s="3">
        <v>7280</v>
      </c>
      <c r="C24" s="3">
        <v>11071</v>
      </c>
      <c r="D24" s="11">
        <f>SUM(SupremeCourtJusticeJudicialDistrict10General[[#This Row],[Nassau County Vote Results]:[Suffolk County Vote Results]])</f>
        <v>18351</v>
      </c>
      <c r="E24" s="13"/>
    </row>
    <row r="25" spans="1:5" x14ac:dyDescent="0.2">
      <c r="A25" s="2" t="s">
        <v>176</v>
      </c>
      <c r="B25" s="3">
        <v>7206</v>
      </c>
      <c r="C25" s="3">
        <v>11073</v>
      </c>
      <c r="D25" s="11">
        <f>SUM(SupremeCourtJusticeJudicialDistrict10General[[#This Row],[Nassau County Vote Results]:[Suffolk County Vote Results]])</f>
        <v>18279</v>
      </c>
      <c r="E25" s="13"/>
    </row>
    <row r="26" spans="1:5" x14ac:dyDescent="0.2">
      <c r="A26" s="2" t="s">
        <v>177</v>
      </c>
      <c r="B26" s="3">
        <v>7269</v>
      </c>
      <c r="C26" s="3">
        <v>11207</v>
      </c>
      <c r="D26" s="11">
        <f>SUM(SupremeCourtJusticeJudicialDistrict10General[[#This Row],[Nassau County Vote Results]:[Suffolk County Vote Results]])</f>
        <v>18476</v>
      </c>
      <c r="E26" s="13"/>
    </row>
    <row r="27" spans="1:5" x14ac:dyDescent="0.2">
      <c r="A27" s="2" t="s">
        <v>178</v>
      </c>
      <c r="B27" s="3">
        <v>6935</v>
      </c>
      <c r="C27" s="3">
        <v>10428</v>
      </c>
      <c r="D27" s="11">
        <f>SUM(SupremeCourtJusticeJudicialDistrict10General[[#This Row],[Nassau County Vote Results]:[Suffolk County Vote Results]])</f>
        <v>17363</v>
      </c>
      <c r="E27" s="13"/>
    </row>
    <row r="28" spans="1:5" x14ac:dyDescent="0.2">
      <c r="A28" s="2" t="s">
        <v>179</v>
      </c>
      <c r="B28" s="3">
        <v>8768</v>
      </c>
      <c r="C28" s="3">
        <v>13835</v>
      </c>
      <c r="D28" s="11">
        <f>SUM(SupremeCourtJusticeJudicialDistrict10General[[#This Row],[Nassau County Vote Results]:[Suffolk County Vote Results]])</f>
        <v>22603</v>
      </c>
      <c r="E28" s="12">
        <f>SupremeCourtJusticeJudicialDistrict10General[[#This Row],[Total Votes by Party]]</f>
        <v>22603</v>
      </c>
    </row>
    <row r="29" spans="1:5" x14ac:dyDescent="0.2">
      <c r="A29" s="2" t="s">
        <v>180</v>
      </c>
      <c r="B29" s="3">
        <v>8134</v>
      </c>
      <c r="C29" s="3">
        <v>13314</v>
      </c>
      <c r="D29" s="11">
        <f>SUM(SupremeCourtJusticeJudicialDistrict10General[[#This Row],[Nassau County Vote Results]:[Suffolk County Vote Results]])</f>
        <v>21448</v>
      </c>
      <c r="E29" s="12">
        <f>SupremeCourtJusticeJudicialDistrict10General[[#This Row],[Total Votes by Party]]</f>
        <v>21448</v>
      </c>
    </row>
    <row r="30" spans="1:5" x14ac:dyDescent="0.2">
      <c r="A30" s="2" t="s">
        <v>181</v>
      </c>
      <c r="B30" s="3">
        <v>7876</v>
      </c>
      <c r="C30" s="3">
        <v>12936</v>
      </c>
      <c r="D30" s="11">
        <f>SUM(SupremeCourtJusticeJudicialDistrict10General[[#This Row],[Nassau County Vote Results]:[Suffolk County Vote Results]])</f>
        <v>20812</v>
      </c>
      <c r="E30" s="12">
        <f>SupremeCourtJusticeJudicialDistrict10General[[#This Row],[Total Votes by Party]]</f>
        <v>20812</v>
      </c>
    </row>
    <row r="31" spans="1:5" x14ac:dyDescent="0.2">
      <c r="A31" s="4" t="s">
        <v>0</v>
      </c>
      <c r="B31" s="3">
        <v>331539</v>
      </c>
      <c r="C31" s="3">
        <v>415534</v>
      </c>
      <c r="D31" s="11">
        <f>SUM(SupremeCourtJusticeJudicialDistrict10General[[#This Row],[Nassau County Vote Results]:[Suffolk County Vote Results]])</f>
        <v>747073</v>
      </c>
      <c r="E31" s="13"/>
    </row>
    <row r="32" spans="1:5" x14ac:dyDescent="0.2">
      <c r="A32" s="4" t="s">
        <v>1</v>
      </c>
      <c r="B32" s="3">
        <v>4452</v>
      </c>
      <c r="C32" s="3">
        <v>3053</v>
      </c>
      <c r="D32" s="11">
        <f>SUM(SupremeCourtJusticeJudicialDistrict10General[[#This Row],[Nassau County Vote Results]:[Suffolk County Vote Results]])</f>
        <v>7505</v>
      </c>
      <c r="E32" s="13"/>
    </row>
    <row r="33" spans="1:5" x14ac:dyDescent="0.2">
      <c r="A33" s="4" t="s">
        <v>2</v>
      </c>
      <c r="B33" s="5">
        <v>764</v>
      </c>
      <c r="C33" s="5">
        <v>612</v>
      </c>
      <c r="D33" s="11">
        <f>SUM(SupremeCourtJusticeJudicialDistrict10General[[#This Row],[Nassau County Vote Results]:[Suffolk County Vote Results]])</f>
        <v>1376</v>
      </c>
      <c r="E33" s="13"/>
    </row>
    <row r="34" spans="1:5" hidden="1" x14ac:dyDescent="0.2">
      <c r="A34" s="4" t="s">
        <v>3</v>
      </c>
      <c r="B34" s="6">
        <f>SUBTOTAL(109,SupremeCourtJusticeJudicialDistrict10General[Nassau County Vote Results])</f>
        <v>3558114</v>
      </c>
      <c r="C34" s="6">
        <f>SUBTOTAL(109,SupremeCourtJusticeJudicialDistrict10General[Suffolk County Vote Results])</f>
        <v>3793293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1st JD</vt:lpstr>
      <vt:lpstr>2nd JD</vt:lpstr>
      <vt:lpstr>3rd JD</vt:lpstr>
      <vt:lpstr>5th JD</vt:lpstr>
      <vt:lpstr>6th JD</vt:lpstr>
      <vt:lpstr>7th JD</vt:lpstr>
      <vt:lpstr>8th JD</vt:lpstr>
      <vt:lpstr>9th JD</vt:lpstr>
      <vt:lpstr>10th JD</vt:lpstr>
      <vt:lpstr>11th JD</vt:lpstr>
      <vt:lpstr>12th JD</vt:lpstr>
      <vt:lpstr>13th JD</vt:lpstr>
      <vt:lpstr>'5th JD'!Print_Area</vt:lpstr>
    </vt:vector>
  </TitlesOfParts>
  <Company>NYSBOE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pjorczak</dc:creator>
  <cp:lastModifiedBy>Thomas Connolly</cp:lastModifiedBy>
  <cp:lastPrinted>2018-12-13T16:15:41Z</cp:lastPrinted>
  <dcterms:created xsi:type="dcterms:W3CDTF">2008-10-28T18:22:21Z</dcterms:created>
  <dcterms:modified xsi:type="dcterms:W3CDTF">2018-12-14T14:24:13Z</dcterms:modified>
</cp:coreProperties>
</file>